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vita.aploka\Downloads\"/>
    </mc:Choice>
  </mc:AlternateContent>
  <xr:revisionPtr revIDLastSave="0" documentId="13_ncr:1_{377F6BBB-AF62-4083-A850-6189411DAC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7" i="1" l="1"/>
  <c r="J80" i="1"/>
  <c r="I80" i="1"/>
  <c r="J58" i="1"/>
  <c r="I58" i="1"/>
  <c r="I22" i="1" l="1"/>
  <c r="I121" i="1" s="1"/>
  <c r="J22" i="1"/>
  <c r="I23" i="1"/>
  <c r="I122" i="1" s="1"/>
  <c r="J23" i="1"/>
  <c r="J122" i="1" s="1"/>
  <c r="H22" i="1"/>
  <c r="H121" i="1" s="1"/>
  <c r="H23" i="1"/>
  <c r="H122" i="1" s="1"/>
  <c r="I118" i="1"/>
  <c r="J118" i="1"/>
  <c r="J119" i="1"/>
  <c r="J121" i="1"/>
  <c r="H118" i="1"/>
  <c r="H20" i="1"/>
  <c r="H119" i="1" s="1"/>
  <c r="I26" i="1"/>
  <c r="I125" i="1" s="1"/>
  <c r="J26" i="1"/>
  <c r="J125" i="1" s="1"/>
  <c r="I27" i="1"/>
  <c r="I126" i="1" s="1"/>
  <c r="J27" i="1"/>
  <c r="H27" i="1"/>
  <c r="H126" i="1" s="1"/>
  <c r="H26" i="1"/>
  <c r="H125" i="1" s="1"/>
  <c r="K125" i="1" s="1"/>
  <c r="I25" i="1"/>
  <c r="I124" i="1" s="1"/>
  <c r="J25" i="1"/>
  <c r="J124" i="1" s="1"/>
  <c r="H25" i="1"/>
  <c r="I21" i="1"/>
  <c r="I120" i="1" s="1"/>
  <c r="J21" i="1"/>
  <c r="J120" i="1" s="1"/>
  <c r="H21" i="1"/>
  <c r="H120" i="1" s="1"/>
  <c r="I20" i="1"/>
  <c r="K20" i="1" s="1"/>
  <c r="J20" i="1"/>
  <c r="C115" i="1"/>
  <c r="F115" i="1"/>
  <c r="F129" i="1" s="1"/>
  <c r="E115" i="1"/>
  <c r="I113" i="1"/>
  <c r="J113" i="1"/>
  <c r="H113" i="1"/>
  <c r="K114" i="1"/>
  <c r="K113" i="1" s="1"/>
  <c r="K112" i="1"/>
  <c r="K111" i="1"/>
  <c r="K106" i="1"/>
  <c r="K101" i="1"/>
  <c r="K90" i="1"/>
  <c r="K94" i="1"/>
  <c r="I95" i="1"/>
  <c r="J95" i="1"/>
  <c r="K96" i="1"/>
  <c r="K95" i="1" s="1"/>
  <c r="H95" i="1"/>
  <c r="K88" i="1"/>
  <c r="K83" i="1"/>
  <c r="K78" i="1"/>
  <c r="K74" i="1"/>
  <c r="K69" i="1"/>
  <c r="K64" i="1"/>
  <c r="J63" i="1"/>
  <c r="I63" i="1"/>
  <c r="H63" i="1"/>
  <c r="K62" i="1"/>
  <c r="I50" i="1"/>
  <c r="I56" i="1"/>
  <c r="J56" i="1"/>
  <c r="H56" i="1"/>
  <c r="K56" i="1" s="1"/>
  <c r="K55" i="1"/>
  <c r="K57" i="1"/>
  <c r="K49" i="1"/>
  <c r="K45" i="1"/>
  <c r="K37" i="1"/>
  <c r="K40" i="1"/>
  <c r="K29" i="1"/>
  <c r="K32" i="1"/>
  <c r="K33" i="1"/>
  <c r="K34" i="1"/>
  <c r="K31" i="1"/>
  <c r="K16" i="1"/>
  <c r="H18" i="1"/>
  <c r="K120" i="1" l="1"/>
  <c r="K27" i="1"/>
  <c r="J19" i="1"/>
  <c r="K25" i="1"/>
  <c r="K26" i="1"/>
  <c r="I19" i="1"/>
  <c r="K121" i="1"/>
  <c r="H117" i="1"/>
  <c r="J117" i="1"/>
  <c r="K126" i="1"/>
  <c r="K122" i="1"/>
  <c r="H24" i="1"/>
  <c r="H123" i="1" s="1"/>
  <c r="H124" i="1"/>
  <c r="K124" i="1" s="1"/>
  <c r="K118" i="1"/>
  <c r="K23" i="1"/>
  <c r="I24" i="1"/>
  <c r="I123" i="1" s="1"/>
  <c r="I119" i="1"/>
  <c r="K119" i="1" s="1"/>
  <c r="J24" i="1"/>
  <c r="J123" i="1" s="1"/>
  <c r="H19" i="1"/>
  <c r="J126" i="1"/>
  <c r="K89" i="1"/>
  <c r="K63" i="1"/>
  <c r="K22" i="1"/>
  <c r="K110" i="1"/>
  <c r="K109" i="1"/>
  <c r="I102" i="1"/>
  <c r="J102" i="1"/>
  <c r="K105" i="1"/>
  <c r="K104" i="1"/>
  <c r="I97" i="1"/>
  <c r="J97" i="1"/>
  <c r="K100" i="1"/>
  <c r="K99" i="1"/>
  <c r="I89" i="1"/>
  <c r="J89" i="1"/>
  <c r="K93" i="1"/>
  <c r="K92" i="1"/>
  <c r="K91" i="1"/>
  <c r="I84" i="1"/>
  <c r="J84" i="1"/>
  <c r="K87" i="1"/>
  <c r="K86" i="1"/>
  <c r="K82" i="1"/>
  <c r="K81" i="1"/>
  <c r="I75" i="1"/>
  <c r="J75" i="1"/>
  <c r="K77" i="1"/>
  <c r="K73" i="1"/>
  <c r="K24" i="1" l="1"/>
  <c r="I117" i="1"/>
  <c r="K123" i="1"/>
  <c r="K117" i="1"/>
  <c r="K21" i="1"/>
  <c r="J50" i="1" l="1"/>
  <c r="J46" i="1"/>
  <c r="I46" i="1"/>
  <c r="J41" i="1"/>
  <c r="I41" i="1"/>
  <c r="K67" i="1"/>
  <c r="K68" i="1"/>
  <c r="K61" i="1"/>
  <c r="K60" i="1"/>
  <c r="K52" i="1"/>
  <c r="K54" i="1"/>
  <c r="K53" i="1"/>
  <c r="K48" i="1"/>
  <c r="K44" i="1"/>
  <c r="K43" i="1"/>
  <c r="J35" i="1" l="1"/>
  <c r="I35" i="1"/>
  <c r="K39" i="1"/>
  <c r="K38" i="1"/>
  <c r="J28" i="1"/>
  <c r="I28" i="1"/>
  <c r="H11" i="1"/>
  <c r="K11" i="1" s="1"/>
  <c r="K30" i="1"/>
  <c r="D17" i="1"/>
  <c r="D115" i="1" s="1"/>
  <c r="K10" i="1" l="1"/>
  <c r="K12" i="1"/>
  <c r="K13" i="1"/>
  <c r="K14" i="1"/>
  <c r="K15" i="1"/>
  <c r="J10" i="1"/>
  <c r="I10" i="1"/>
  <c r="B17" i="1"/>
  <c r="B115" i="1" s="1"/>
  <c r="B129" i="1" s="1"/>
  <c r="J18" i="1" l="1"/>
  <c r="I18" i="1"/>
  <c r="K71" i="1"/>
  <c r="H116" i="1"/>
  <c r="G129" i="1" s="1"/>
  <c r="C129" i="1"/>
  <c r="I116" i="1" l="1"/>
  <c r="I115" i="1" s="1"/>
  <c r="I129" i="1" s="1"/>
  <c r="K18" i="1"/>
  <c r="J116" i="1"/>
  <c r="J115" i="1" s="1"/>
  <c r="K116" i="1" l="1"/>
  <c r="K115" i="1" s="1"/>
  <c r="K129" i="1" s="1"/>
  <c r="E89" i="1"/>
  <c r="E35" i="1"/>
  <c r="H36" i="1" s="1"/>
  <c r="E50" i="1"/>
  <c r="E97" i="1"/>
  <c r="H98" i="1" s="1"/>
  <c r="K98" i="1" s="1"/>
  <c r="K97" i="1" s="1"/>
  <c r="E58" i="1"/>
  <c r="E102" i="1"/>
  <c r="H103" i="1" s="1"/>
  <c r="K103" i="1" s="1"/>
  <c r="K102" i="1" s="1"/>
  <c r="E79" i="1"/>
  <c r="H80" i="1" s="1"/>
  <c r="K80" i="1" s="1"/>
  <c r="K79" i="1" s="1"/>
  <c r="E107" i="1"/>
  <c r="H108" i="1" s="1"/>
  <c r="E46" i="1"/>
  <c r="H47" i="1" s="1"/>
  <c r="K47" i="1" s="1"/>
  <c r="K46" i="1" s="1"/>
  <c r="E65" i="1"/>
  <c r="H66" i="1" s="1"/>
  <c r="E41" i="1"/>
  <c r="H42" i="1" s="1"/>
  <c r="E84" i="1"/>
  <c r="H85" i="1" s="1"/>
  <c r="K85" i="1" s="1"/>
  <c r="K84" i="1" s="1"/>
  <c r="E75" i="1"/>
  <c r="H76" i="1" s="1"/>
  <c r="E70" i="1"/>
  <c r="E129" i="1"/>
  <c r="E28" i="1"/>
  <c r="K66" i="1" l="1"/>
  <c r="K65" i="1" s="1"/>
  <c r="K76" i="1"/>
  <c r="K75" i="1" s="1"/>
  <c r="K28" i="1"/>
  <c r="K108" i="1"/>
  <c r="K107" i="1" s="1"/>
  <c r="H72" i="1"/>
  <c r="I72" i="1"/>
  <c r="J72" i="1"/>
  <c r="K59" i="1"/>
  <c r="K58" i="1" s="1"/>
  <c r="K51" i="1"/>
  <c r="K50" i="1" s="1"/>
  <c r="K42" i="1"/>
  <c r="K41" i="1" s="1"/>
  <c r="K36" i="1"/>
  <c r="K35" i="1" s="1"/>
  <c r="J70" i="1" l="1"/>
  <c r="I70" i="1"/>
  <c r="K72" i="1"/>
  <c r="K70" i="1" s="1"/>
  <c r="J17" i="1" l="1"/>
  <c r="J129" i="1"/>
  <c r="I17" i="1"/>
  <c r="K19" i="1"/>
  <c r="K17" i="1" s="1"/>
</calcChain>
</file>

<file path=xl/sharedStrings.xml><?xml version="1.0" encoding="utf-8"?>
<sst xmlns="http://schemas.openxmlformats.org/spreadsheetml/2006/main" count="196" uniqueCount="75">
  <si>
    <t>Teritorijas nosaukums</t>
  </si>
  <si>
    <t>EUR</t>
  </si>
  <si>
    <t>48% no Ceļu un ielu fonda pašvaldības aģentūrai „SPODRA” pašvaldības īpašumā vai valdījumā esošo ielu uzturēšanai Alūksnes pilsētā</t>
  </si>
  <si>
    <t>52% no Ceļu un ielu fonda pagastu  apvienības pārvaldei pašvaldības valdījumā esošo ceļu uzturēšanai pagastos</t>
  </si>
  <si>
    <t>%</t>
  </si>
  <si>
    <t>2024. gads</t>
  </si>
  <si>
    <t>2025. gads</t>
  </si>
  <si>
    <t>Kopā</t>
  </si>
  <si>
    <t>Alūksnes pilsēta</t>
  </si>
  <si>
    <t>-</t>
  </si>
  <si>
    <t>Alūksnes novada pagastu apvienības pārvalde, t.sk.</t>
  </si>
  <si>
    <t>Ar autoceļu uzturēšanas darbu veikšanu saistīto darbinieku atlīdzībai</t>
  </si>
  <si>
    <t>Alsviķu pagasts</t>
  </si>
  <si>
    <t>Annas pagasts</t>
  </si>
  <si>
    <t>Ilzenes pagasts</t>
  </si>
  <si>
    <t>Jaunalūksnes pagasts</t>
  </si>
  <si>
    <t>Jaunannas pagasts</t>
  </si>
  <si>
    <t>Jaunlaicenes pagasts</t>
  </si>
  <si>
    <t>Kalncempju pagasts</t>
  </si>
  <si>
    <t>Liepnas pagasts</t>
  </si>
  <si>
    <t>Malienas pagasts</t>
  </si>
  <si>
    <t>Mālupes pagasts</t>
  </si>
  <si>
    <t>Mārkalnes pagasts</t>
  </si>
  <si>
    <t>Pededzes pagasts</t>
  </si>
  <si>
    <t>Veclaicenes pagasts</t>
  </si>
  <si>
    <t>Zeltiņu pagasts</t>
  </si>
  <si>
    <t>Ziemera pagasts</t>
  </si>
  <si>
    <t>Uzkrājuma fonds</t>
  </si>
  <si>
    <t>Pavisam kopā</t>
  </si>
  <si>
    <t>2023.gada ceļu un ielu nesadalītie līdzekļi (uzkrājuma fonds),                           EUR</t>
  </si>
  <si>
    <t>Apstiprināts ar Alūksnes novada pašvaldības domes</t>
  </si>
  <si>
    <t>ALŪKSNES NOVADA PAŠVALDĪBAS CEĻU UN IELU FONDA</t>
  </si>
  <si>
    <t>19 412, t.sk.:</t>
  </si>
  <si>
    <t>VIDĒJĀ (TRIJU GADU) TERMIŅA PLĀNS 2024. – 2026. GADAM</t>
  </si>
  <si>
    <t>Ceļu un ielu fonda līdzekļu sadalījums 2024. gadam</t>
  </si>
  <si>
    <t>Naudas līdzekļu atlikums uz 31.12.2023.</t>
  </si>
  <si>
    <t>Ceļu un ielu fonda vidējā termiņa plāns 2024. – 2026. gadam, EUR</t>
  </si>
  <si>
    <t>2026. gads</t>
  </si>
  <si>
    <t xml:space="preserve">Ielu uzturēšanai, t.sk. </t>
  </si>
  <si>
    <t xml:space="preserve">tranzīta ielām </t>
  </si>
  <si>
    <t>tiltiem</t>
  </si>
  <si>
    <t>satiksmes drošības uzlabošanai</t>
  </si>
  <si>
    <t>ielām, pa kurām kursē sabiedriskais transports</t>
  </si>
  <si>
    <t>350 169, t.sk.:</t>
  </si>
  <si>
    <t>64 066, t.sk.:</t>
  </si>
  <si>
    <t>2024.gada papildus mērķdotācija par pārņemtajiem valsts vietējo autoceļu posma kilometriem, EUR</t>
  </si>
  <si>
    <t xml:space="preserve">Autoceļu uzturēšanai, t.sk. </t>
  </si>
  <si>
    <t>21 915, t.sk.:</t>
  </si>
  <si>
    <t>31 330, t.sk.:</t>
  </si>
  <si>
    <t>autoceļiem, pa kurām kursē sabiedriskais transports</t>
  </si>
  <si>
    <t xml:space="preserve">29 761, t.sk.: </t>
  </si>
  <si>
    <t>40 250, t.sk.:</t>
  </si>
  <si>
    <t>41 569, t.sk.:</t>
  </si>
  <si>
    <t>18 682, t.sk.:</t>
  </si>
  <si>
    <t xml:space="preserve">             25 756, t.sk.:</t>
  </si>
  <si>
    <t>24 984, t.sk.:</t>
  </si>
  <si>
    <t>27 727, t.sk.:</t>
  </si>
  <si>
    <t>38 497, t.sk.:</t>
  </si>
  <si>
    <t>40 993, t.sk.:</t>
  </si>
  <si>
    <t>19 747, t.sk.:</t>
  </si>
  <si>
    <t>35 180, t.sk.:</t>
  </si>
  <si>
    <t>479 097, t.sk.:</t>
  </si>
  <si>
    <t>Autoceļu atjaunošanai, pārbūvei, būvuzraudzībai un autoruzraudzībai, t.sk.</t>
  </si>
  <si>
    <t>pārējiem uzturēšanas darbiem</t>
  </si>
  <si>
    <t>pārējo auroceļu atjaunošanai, pārbūvei, būvuzraudzībai un autoruzraudzībai</t>
  </si>
  <si>
    <t>Autoceļu uzturēšanas darbiem</t>
  </si>
  <si>
    <t>149 657, t.sk.</t>
  </si>
  <si>
    <t>63 791, t.sk.</t>
  </si>
  <si>
    <t>tranzītielām</t>
  </si>
  <si>
    <t>autoceļiem un ielām, pa kurām kursē sabiedriskais transports</t>
  </si>
  <si>
    <t>978 923, t.sk.:</t>
  </si>
  <si>
    <t>29.02.2024. lēmumu Nr.32 (protokols Nr.3, 15.p.)</t>
  </si>
  <si>
    <t>Domes priekšsēdētājs</t>
  </si>
  <si>
    <t>Dz.ADLERS</t>
  </si>
  <si>
    <t>pārējo autoceļu atjaunošanai, pārbūvei, būvuzraudzībai un autoruzraudzībai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</si>
</sst>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186"/>
    </font>
    <font>
      <sz val="12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indent="2"/>
    </xf>
    <xf numFmtId="0" fontId="5" fillId="0" borderId="0" xfId="0" applyFont="1" applyAlignment="1">
      <alignment horizontal="center" vertical="center" wrapText="1"/>
    </xf>
    <xf numFmtId="3" fontId="0" fillId="0" borderId="0" xfId="0" applyNumberFormat="1"/>
    <xf numFmtId="0" fontId="3" fillId="0" borderId="0" xfId="0" applyFont="1" applyAlignment="1">
      <alignment horizontal="left" vertical="center" indent="5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4" fontId="9" fillId="0" borderId="1" xfId="1" applyNumberFormat="1" applyFont="1" applyBorder="1"/>
    <xf numFmtId="164" fontId="9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4" fontId="9" fillId="0" borderId="0" xfId="1" applyNumberFormat="1" applyFont="1"/>
    <xf numFmtId="0" fontId="6" fillId="0" borderId="4" xfId="0" applyFont="1" applyBorder="1" applyAlignment="1">
      <alignment horizontal="right" vertical="center" wrapText="1"/>
    </xf>
    <xf numFmtId="0" fontId="9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/>
    <xf numFmtId="164" fontId="9" fillId="0" borderId="1" xfId="1" applyNumberFormat="1" applyFont="1" applyFill="1" applyBorder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right" indent="2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2"/>
  <sheetViews>
    <sheetView tabSelected="1" topLeftCell="A112" workbookViewId="0">
      <selection activeCell="G126" sqref="G126"/>
    </sheetView>
  </sheetViews>
  <sheetFormatPr defaultRowHeight="15" x14ac:dyDescent="0.25"/>
  <cols>
    <col min="1" max="1" width="12.28515625" customWidth="1"/>
    <col min="2" max="2" width="13.5703125" customWidth="1"/>
    <col min="3" max="3" width="13.28515625" customWidth="1"/>
    <col min="4" max="4" width="6.28515625" customWidth="1"/>
    <col min="5" max="5" width="9.5703125" customWidth="1"/>
    <col min="6" max="6" width="13.7109375" customWidth="1"/>
    <col min="7" max="7" width="36.5703125" customWidth="1"/>
    <col min="8" max="8" width="9.7109375" customWidth="1"/>
    <col min="9" max="9" width="14.140625" customWidth="1"/>
    <col min="10" max="10" width="13.140625" customWidth="1"/>
    <col min="11" max="11" width="12.7109375" customWidth="1"/>
  </cols>
  <sheetData>
    <row r="1" spans="1:13" ht="15" customHeight="1" x14ac:dyDescent="0.25">
      <c r="H1" s="2"/>
      <c r="I1" s="2"/>
      <c r="J1" s="2"/>
      <c r="K1" s="3" t="s">
        <v>30</v>
      </c>
    </row>
    <row r="2" spans="1:13" ht="15" customHeight="1" x14ac:dyDescent="0.25">
      <c r="H2" s="38"/>
      <c r="I2" s="38"/>
      <c r="J2" s="38"/>
      <c r="K2" s="40" t="s">
        <v>71</v>
      </c>
    </row>
    <row r="3" spans="1:13" ht="10.5" customHeight="1" x14ac:dyDescent="0.25"/>
    <row r="4" spans="1:13" ht="18.75" x14ac:dyDescent="0.25">
      <c r="A4" s="41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3" ht="18.75" x14ac:dyDescent="0.25">
      <c r="A5" s="41" t="s">
        <v>33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3" ht="7.5" customHeight="1" x14ac:dyDescent="0.25"/>
    <row r="7" spans="1:13" ht="30.75" customHeight="1" x14ac:dyDescent="0.25">
      <c r="A7" s="74" t="s">
        <v>0</v>
      </c>
      <c r="B7" s="74" t="s">
        <v>35</v>
      </c>
      <c r="C7" s="74" t="s">
        <v>34</v>
      </c>
      <c r="D7" s="74"/>
      <c r="E7" s="74"/>
      <c r="F7" s="74" t="s">
        <v>29</v>
      </c>
      <c r="G7" s="74" t="s">
        <v>36</v>
      </c>
      <c r="H7" s="74"/>
      <c r="I7" s="74"/>
      <c r="J7" s="74"/>
      <c r="K7" s="74"/>
    </row>
    <row r="8" spans="1:13" ht="173.25" customHeight="1" x14ac:dyDescent="0.25">
      <c r="A8" s="74"/>
      <c r="B8" s="74"/>
      <c r="C8" s="1" t="s">
        <v>2</v>
      </c>
      <c r="D8" s="74" t="s">
        <v>3</v>
      </c>
      <c r="E8" s="74"/>
      <c r="F8" s="74"/>
      <c r="G8" s="74"/>
      <c r="H8" s="74"/>
      <c r="I8" s="74"/>
      <c r="J8" s="74"/>
      <c r="K8" s="74"/>
    </row>
    <row r="9" spans="1:13" ht="36" customHeight="1" x14ac:dyDescent="0.25">
      <c r="A9" s="74"/>
      <c r="B9" s="74"/>
      <c r="C9" s="1" t="s">
        <v>1</v>
      </c>
      <c r="D9" s="1" t="s">
        <v>4</v>
      </c>
      <c r="E9" s="1" t="s">
        <v>1</v>
      </c>
      <c r="F9" s="74"/>
      <c r="G9" s="74" t="s">
        <v>5</v>
      </c>
      <c r="H9" s="74"/>
      <c r="I9" s="1" t="s">
        <v>6</v>
      </c>
      <c r="J9" s="1" t="s">
        <v>37</v>
      </c>
      <c r="K9" s="1" t="s">
        <v>7</v>
      </c>
    </row>
    <row r="10" spans="1:13" x14ac:dyDescent="0.25">
      <c r="A10" s="43" t="s">
        <v>8</v>
      </c>
      <c r="B10" s="44">
        <v>9074</v>
      </c>
      <c r="C10" s="44">
        <v>341095</v>
      </c>
      <c r="D10" s="42" t="s">
        <v>9</v>
      </c>
      <c r="E10" s="42"/>
      <c r="F10" s="42" t="s">
        <v>9</v>
      </c>
      <c r="G10" s="42" t="s">
        <v>43</v>
      </c>
      <c r="H10" s="42"/>
      <c r="I10" s="8">
        <f>I11</f>
        <v>341095</v>
      </c>
      <c r="J10" s="8">
        <f>J11</f>
        <v>341095</v>
      </c>
      <c r="K10" s="8">
        <f>K11</f>
        <v>1032359</v>
      </c>
    </row>
    <row r="11" spans="1:13" ht="30.75" customHeight="1" x14ac:dyDescent="0.25">
      <c r="A11" s="43"/>
      <c r="B11" s="44"/>
      <c r="C11" s="44"/>
      <c r="D11" s="42"/>
      <c r="E11" s="42"/>
      <c r="F11" s="42"/>
      <c r="G11" s="7" t="s">
        <v>38</v>
      </c>
      <c r="H11" s="8">
        <f>B10+C10</f>
        <v>350169</v>
      </c>
      <c r="I11" s="8">
        <v>341095</v>
      </c>
      <c r="J11" s="8">
        <v>341095</v>
      </c>
      <c r="K11" s="8">
        <f t="shared" ref="K11:K16" si="0">SUM(H11:J11)</f>
        <v>1032359</v>
      </c>
      <c r="M11" s="5"/>
    </row>
    <row r="12" spans="1:13" ht="13.5" customHeight="1" x14ac:dyDescent="0.25">
      <c r="A12" s="43"/>
      <c r="B12" s="44"/>
      <c r="C12" s="44"/>
      <c r="D12" s="42"/>
      <c r="E12" s="42"/>
      <c r="F12" s="42"/>
      <c r="G12" s="9" t="s">
        <v>39</v>
      </c>
      <c r="H12" s="10">
        <v>131995</v>
      </c>
      <c r="I12" s="10">
        <v>132000</v>
      </c>
      <c r="J12" s="10">
        <v>132000</v>
      </c>
      <c r="K12" s="10">
        <f t="shared" si="0"/>
        <v>395995</v>
      </c>
      <c r="M12" s="5"/>
    </row>
    <row r="13" spans="1:13" ht="13.5" customHeight="1" x14ac:dyDescent="0.25">
      <c r="A13" s="43"/>
      <c r="B13" s="44"/>
      <c r="C13" s="44"/>
      <c r="D13" s="42"/>
      <c r="E13" s="42"/>
      <c r="F13" s="42"/>
      <c r="G13" s="9" t="s">
        <v>40</v>
      </c>
      <c r="H13" s="10">
        <v>18000</v>
      </c>
      <c r="I13" s="10">
        <v>18000</v>
      </c>
      <c r="J13" s="10">
        <v>18000</v>
      </c>
      <c r="K13" s="10">
        <f t="shared" si="0"/>
        <v>54000</v>
      </c>
      <c r="M13" s="5"/>
    </row>
    <row r="14" spans="1:13" ht="13.5" customHeight="1" x14ac:dyDescent="0.25">
      <c r="A14" s="43"/>
      <c r="B14" s="44"/>
      <c r="C14" s="44"/>
      <c r="D14" s="42"/>
      <c r="E14" s="42"/>
      <c r="F14" s="42"/>
      <c r="G14" s="9" t="s">
        <v>41</v>
      </c>
      <c r="H14" s="10">
        <v>22280</v>
      </c>
      <c r="I14" s="10">
        <v>22280</v>
      </c>
      <c r="J14" s="10">
        <v>22280</v>
      </c>
      <c r="K14" s="10">
        <f t="shared" si="0"/>
        <v>66840</v>
      </c>
      <c r="M14" s="5"/>
    </row>
    <row r="15" spans="1:13" ht="29.25" customHeight="1" x14ac:dyDescent="0.25">
      <c r="A15" s="43"/>
      <c r="B15" s="44"/>
      <c r="C15" s="44"/>
      <c r="D15" s="42"/>
      <c r="E15" s="42"/>
      <c r="F15" s="42"/>
      <c r="G15" s="9" t="s">
        <v>42</v>
      </c>
      <c r="H15" s="10">
        <v>90520</v>
      </c>
      <c r="I15" s="10">
        <v>90520</v>
      </c>
      <c r="J15" s="10">
        <v>90520</v>
      </c>
      <c r="K15" s="10">
        <f t="shared" si="0"/>
        <v>271560</v>
      </c>
      <c r="M15" s="5"/>
    </row>
    <row r="16" spans="1:13" ht="32.25" customHeight="1" x14ac:dyDescent="0.25">
      <c r="A16" s="43"/>
      <c r="B16" s="44"/>
      <c r="C16" s="44"/>
      <c r="D16" s="42"/>
      <c r="E16" s="42"/>
      <c r="F16" s="42"/>
      <c r="G16" s="9" t="s">
        <v>63</v>
      </c>
      <c r="H16" s="16">
        <v>87374</v>
      </c>
      <c r="I16" s="16">
        <v>78295</v>
      </c>
      <c r="J16" s="17">
        <v>78295</v>
      </c>
      <c r="K16" s="17">
        <f t="shared" si="0"/>
        <v>243964</v>
      </c>
      <c r="M16" s="5"/>
    </row>
    <row r="17" spans="1:13" x14ac:dyDescent="0.25">
      <c r="A17" s="73" t="s">
        <v>10</v>
      </c>
      <c r="B17" s="44">
        <f>SUM(B28:B111)</f>
        <v>109578</v>
      </c>
      <c r="C17" s="42" t="s">
        <v>9</v>
      </c>
      <c r="D17" s="42">
        <f>SUM(D28:D111)</f>
        <v>100</v>
      </c>
      <c r="E17" s="44">
        <v>369519</v>
      </c>
      <c r="F17" s="42" t="s">
        <v>9</v>
      </c>
      <c r="G17" s="42" t="s">
        <v>61</v>
      </c>
      <c r="H17" s="42"/>
      <c r="I17" s="8">
        <f t="shared" ref="I17:J17" si="1">I18+I19</f>
        <v>369519</v>
      </c>
      <c r="J17" s="8">
        <f t="shared" si="1"/>
        <v>369519</v>
      </c>
      <c r="K17" s="8">
        <f>K18+K19</f>
        <v>1169135</v>
      </c>
    </row>
    <row r="18" spans="1:13" ht="33" customHeight="1" x14ac:dyDescent="0.25">
      <c r="A18" s="73"/>
      <c r="B18" s="44"/>
      <c r="C18" s="42"/>
      <c r="D18" s="42"/>
      <c r="E18" s="44"/>
      <c r="F18" s="42"/>
      <c r="G18" s="7" t="s">
        <v>11</v>
      </c>
      <c r="H18" s="8">
        <f>H71</f>
        <v>3778</v>
      </c>
      <c r="I18" s="8">
        <f>I71</f>
        <v>4000</v>
      </c>
      <c r="J18" s="8">
        <f>J71</f>
        <v>4000</v>
      </c>
      <c r="K18" s="8">
        <f t="shared" ref="K18:K23" si="2">SUM(H18:J18)</f>
        <v>11778</v>
      </c>
    </row>
    <row r="19" spans="1:13" ht="30.75" customHeight="1" x14ac:dyDescent="0.25">
      <c r="A19" s="73"/>
      <c r="B19" s="44"/>
      <c r="C19" s="42"/>
      <c r="D19" s="42"/>
      <c r="E19" s="44"/>
      <c r="F19" s="42"/>
      <c r="G19" s="7" t="s">
        <v>46</v>
      </c>
      <c r="H19" s="8">
        <f>H20+H21+H22+H23</f>
        <v>426319</v>
      </c>
      <c r="I19" s="8">
        <f t="shared" ref="I19:J19" si="3">I20+I21+I22+I23</f>
        <v>365519</v>
      </c>
      <c r="J19" s="8">
        <f t="shared" si="3"/>
        <v>365519</v>
      </c>
      <c r="K19" s="8">
        <f t="shared" si="2"/>
        <v>1157357</v>
      </c>
      <c r="M19" s="4"/>
    </row>
    <row r="20" spans="1:13" ht="13.5" customHeight="1" x14ac:dyDescent="0.25">
      <c r="A20" s="73"/>
      <c r="B20" s="44"/>
      <c r="C20" s="42"/>
      <c r="D20" s="42"/>
      <c r="E20" s="44"/>
      <c r="F20" s="42"/>
      <c r="G20" s="9" t="s">
        <v>40</v>
      </c>
      <c r="H20" s="10">
        <f>H37+H52+H67+H81+H91+H104</f>
        <v>70</v>
      </c>
      <c r="I20" s="10">
        <f t="shared" ref="I20:J20" si="4">I37+I52+I67+I81+I91+I104</f>
        <v>120</v>
      </c>
      <c r="J20" s="10">
        <f t="shared" si="4"/>
        <v>120</v>
      </c>
      <c r="K20" s="10">
        <f t="shared" si="2"/>
        <v>310</v>
      </c>
      <c r="M20" s="5"/>
    </row>
    <row r="21" spans="1:13" ht="13.5" customHeight="1" x14ac:dyDescent="0.25">
      <c r="A21" s="73"/>
      <c r="B21" s="44"/>
      <c r="C21" s="42"/>
      <c r="D21" s="42"/>
      <c r="E21" s="44"/>
      <c r="F21" s="42"/>
      <c r="G21" s="9" t="s">
        <v>41</v>
      </c>
      <c r="H21" s="10">
        <f>H30+H38+H43+H48+H53+H60+H68+H73+H77+H86+H92+H99+H105+H109+H82</f>
        <v>12172</v>
      </c>
      <c r="I21" s="10">
        <f t="shared" ref="I21:J21" si="5">I30+I38+I43+I48+I53+I60+I68+I73+I77+I86+I92+I99+I105+I109+I82</f>
        <v>8270</v>
      </c>
      <c r="J21" s="10">
        <f t="shared" si="5"/>
        <v>8270</v>
      </c>
      <c r="K21" s="10">
        <f t="shared" si="2"/>
        <v>28712</v>
      </c>
      <c r="M21" s="5"/>
    </row>
    <row r="22" spans="1:13" ht="29.25" customHeight="1" x14ac:dyDescent="0.25">
      <c r="A22" s="73"/>
      <c r="B22" s="44"/>
      <c r="C22" s="42"/>
      <c r="D22" s="42"/>
      <c r="E22" s="44"/>
      <c r="F22" s="42"/>
      <c r="G22" s="9" t="s">
        <v>49</v>
      </c>
      <c r="H22" s="10">
        <f>H31+H39+H44+H54+H61+H93+H100+H110+H87</f>
        <v>29650</v>
      </c>
      <c r="I22" s="10">
        <f t="shared" ref="I22:J22" si="6">I31+I39+I44+I54+I61+I93+I100+I110+I87</f>
        <v>31200</v>
      </c>
      <c r="J22" s="10">
        <f t="shared" si="6"/>
        <v>31200</v>
      </c>
      <c r="K22" s="10">
        <f t="shared" si="2"/>
        <v>92050</v>
      </c>
      <c r="M22" s="5"/>
    </row>
    <row r="23" spans="1:13" ht="29.25" customHeight="1" x14ac:dyDescent="0.25">
      <c r="A23" s="73"/>
      <c r="B23" s="44"/>
      <c r="C23" s="42"/>
      <c r="D23" s="42"/>
      <c r="E23" s="44"/>
      <c r="F23" s="42"/>
      <c r="G23" s="9" t="s">
        <v>63</v>
      </c>
      <c r="H23" s="10">
        <f>H32+H40+H45+H55+H62+H69+H74+H78+H83+H88+H94+H101+H106+H111+H49</f>
        <v>384427</v>
      </c>
      <c r="I23" s="10">
        <f t="shared" ref="I23:J23" si="7">I32+I40+I45+I55+I62+I69+I74+I78+I83+I88+I94+I101+I106+I111+I49</f>
        <v>325929</v>
      </c>
      <c r="J23" s="10">
        <f t="shared" si="7"/>
        <v>325929</v>
      </c>
      <c r="K23" s="10">
        <f t="shared" si="2"/>
        <v>1036285</v>
      </c>
      <c r="M23" s="5"/>
    </row>
    <row r="24" spans="1:13" ht="29.25" customHeight="1" x14ac:dyDescent="0.25">
      <c r="A24" s="73"/>
      <c r="B24" s="44"/>
      <c r="C24" s="42"/>
      <c r="D24" s="42"/>
      <c r="E24" s="44"/>
      <c r="F24" s="42"/>
      <c r="G24" s="20" t="s">
        <v>62</v>
      </c>
      <c r="H24" s="22">
        <f>H25+H26+H27</f>
        <v>49000</v>
      </c>
      <c r="I24" s="22">
        <f t="shared" ref="I24:J24" si="8">I25+I26+I27</f>
        <v>0</v>
      </c>
      <c r="J24" s="22">
        <f t="shared" si="8"/>
        <v>0</v>
      </c>
      <c r="K24" s="22">
        <f t="shared" ref="K24:K27" si="9">SUM(H24:J24)</f>
        <v>49000</v>
      </c>
      <c r="M24" s="5"/>
    </row>
    <row r="25" spans="1:13" ht="16.5" customHeight="1" x14ac:dyDescent="0.25">
      <c r="A25" s="73"/>
      <c r="B25" s="44"/>
      <c r="C25" s="42"/>
      <c r="D25" s="42"/>
      <c r="E25" s="44"/>
      <c r="F25" s="42"/>
      <c r="G25" s="28" t="s">
        <v>40</v>
      </c>
      <c r="H25" s="10">
        <f>H96</f>
        <v>15000</v>
      </c>
      <c r="I25" s="10">
        <f t="shared" ref="I25:J25" si="10">I96</f>
        <v>0</v>
      </c>
      <c r="J25" s="10">
        <f t="shared" si="10"/>
        <v>0</v>
      </c>
      <c r="K25" s="10">
        <f t="shared" si="9"/>
        <v>15000</v>
      </c>
      <c r="M25" s="5"/>
    </row>
    <row r="26" spans="1:13" ht="29.25" customHeight="1" x14ac:dyDescent="0.25">
      <c r="A26" s="73"/>
      <c r="B26" s="44"/>
      <c r="C26" s="42"/>
      <c r="D26" s="42"/>
      <c r="E26" s="44"/>
      <c r="F26" s="42"/>
      <c r="G26" s="9" t="s">
        <v>49</v>
      </c>
      <c r="H26" s="10">
        <f>H34</f>
        <v>7000</v>
      </c>
      <c r="I26" s="10">
        <f t="shared" ref="I26:J26" si="11">I34</f>
        <v>0</v>
      </c>
      <c r="J26" s="10">
        <f t="shared" si="11"/>
        <v>0</v>
      </c>
      <c r="K26" s="10">
        <f t="shared" si="9"/>
        <v>7000</v>
      </c>
      <c r="M26" s="5"/>
    </row>
    <row r="27" spans="1:13" ht="32.25" customHeight="1" x14ac:dyDescent="0.25">
      <c r="A27" s="73"/>
      <c r="B27" s="44"/>
      <c r="C27" s="42"/>
      <c r="D27" s="42"/>
      <c r="E27" s="44"/>
      <c r="F27" s="42"/>
      <c r="G27" s="26" t="s">
        <v>64</v>
      </c>
      <c r="H27" s="32">
        <f>H57+H64</f>
        <v>27000</v>
      </c>
      <c r="I27" s="33">
        <f t="shared" ref="I27:J27" si="12">I57+I64</f>
        <v>0</v>
      </c>
      <c r="J27" s="33">
        <f t="shared" si="12"/>
        <v>0</v>
      </c>
      <c r="K27" s="10">
        <f t="shared" si="9"/>
        <v>27000</v>
      </c>
      <c r="M27" s="5"/>
    </row>
    <row r="28" spans="1:13" x14ac:dyDescent="0.25">
      <c r="A28" s="43" t="s">
        <v>12</v>
      </c>
      <c r="B28" s="44">
        <v>12112</v>
      </c>
      <c r="C28" s="42" t="s">
        <v>9</v>
      </c>
      <c r="D28" s="42">
        <v>14.06</v>
      </c>
      <c r="E28" s="44">
        <f>ROUND(E17*D28%,0)</f>
        <v>51954</v>
      </c>
      <c r="F28" s="42" t="s">
        <v>9</v>
      </c>
      <c r="G28" s="42" t="s">
        <v>44</v>
      </c>
      <c r="H28" s="42"/>
      <c r="I28" s="8">
        <f>I29</f>
        <v>51954</v>
      </c>
      <c r="J28" s="8">
        <f>J29</f>
        <v>51954</v>
      </c>
      <c r="K28" s="8">
        <f>K29</f>
        <v>160974</v>
      </c>
    </row>
    <row r="29" spans="1:13" ht="30.75" customHeight="1" x14ac:dyDescent="0.25">
      <c r="A29" s="43"/>
      <c r="B29" s="44"/>
      <c r="C29" s="42"/>
      <c r="D29" s="42"/>
      <c r="E29" s="44"/>
      <c r="F29" s="42"/>
      <c r="G29" s="7" t="s">
        <v>46</v>
      </c>
      <c r="H29" s="8">
        <v>57066</v>
      </c>
      <c r="I29" s="8">
        <v>51954</v>
      </c>
      <c r="J29" s="8">
        <v>51954</v>
      </c>
      <c r="K29" s="8">
        <f>SUM(H29:J29)</f>
        <v>160974</v>
      </c>
      <c r="M29" s="5"/>
    </row>
    <row r="30" spans="1:13" ht="13.5" customHeight="1" x14ac:dyDescent="0.25">
      <c r="A30" s="43"/>
      <c r="B30" s="44"/>
      <c r="C30" s="42"/>
      <c r="D30" s="42"/>
      <c r="E30" s="44"/>
      <c r="F30" s="42"/>
      <c r="G30" s="9" t="s">
        <v>41</v>
      </c>
      <c r="H30" s="10">
        <v>912</v>
      </c>
      <c r="I30" s="10">
        <v>500</v>
      </c>
      <c r="J30" s="10">
        <v>500</v>
      </c>
      <c r="K30" s="10">
        <f>SUM(H30:J30)</f>
        <v>1912</v>
      </c>
      <c r="M30" s="5"/>
    </row>
    <row r="31" spans="1:13" ht="27.75" customHeight="1" x14ac:dyDescent="0.25">
      <c r="A31" s="43"/>
      <c r="B31" s="44"/>
      <c r="C31" s="42"/>
      <c r="D31" s="42"/>
      <c r="E31" s="44"/>
      <c r="F31" s="42"/>
      <c r="G31" s="9" t="s">
        <v>49</v>
      </c>
      <c r="H31" s="10">
        <v>4775</v>
      </c>
      <c r="I31" s="10">
        <v>5000</v>
      </c>
      <c r="J31" s="10">
        <v>5000</v>
      </c>
      <c r="K31" s="10">
        <f>SUM(H31:J31)</f>
        <v>14775</v>
      </c>
      <c r="M31" s="5"/>
    </row>
    <row r="32" spans="1:13" ht="19.5" customHeight="1" x14ac:dyDescent="0.25">
      <c r="A32" s="43"/>
      <c r="B32" s="44"/>
      <c r="C32" s="42"/>
      <c r="D32" s="42"/>
      <c r="E32" s="44"/>
      <c r="F32" s="42"/>
      <c r="G32" s="9" t="s">
        <v>63</v>
      </c>
      <c r="H32" s="19">
        <v>51379</v>
      </c>
      <c r="I32" s="19">
        <v>46454</v>
      </c>
      <c r="J32" s="19">
        <v>46454</v>
      </c>
      <c r="K32" s="10">
        <f t="shared" ref="K32:K34" si="13">SUM(H32:J32)</f>
        <v>144287</v>
      </c>
      <c r="M32" s="5"/>
    </row>
    <row r="33" spans="1:13" ht="27.75" customHeight="1" x14ac:dyDescent="0.25">
      <c r="A33" s="43"/>
      <c r="B33" s="44"/>
      <c r="C33" s="42"/>
      <c r="D33" s="42"/>
      <c r="E33" s="44"/>
      <c r="F33" s="42"/>
      <c r="G33" s="20" t="s">
        <v>62</v>
      </c>
      <c r="H33" s="22">
        <v>7000</v>
      </c>
      <c r="I33" s="22">
        <v>0</v>
      </c>
      <c r="J33" s="22">
        <v>0</v>
      </c>
      <c r="K33" s="22">
        <f t="shared" si="13"/>
        <v>7000</v>
      </c>
      <c r="M33" s="5"/>
    </row>
    <row r="34" spans="1:13" ht="32.25" customHeight="1" x14ac:dyDescent="0.25">
      <c r="A34" s="43"/>
      <c r="B34" s="44"/>
      <c r="C34" s="42"/>
      <c r="D34" s="42"/>
      <c r="E34" s="44"/>
      <c r="F34" s="42"/>
      <c r="G34" s="9" t="s">
        <v>49</v>
      </c>
      <c r="H34" s="16">
        <v>7000</v>
      </c>
      <c r="I34" s="21">
        <v>0</v>
      </c>
      <c r="J34" s="21">
        <v>0</v>
      </c>
      <c r="K34" s="10">
        <f t="shared" si="13"/>
        <v>7000</v>
      </c>
      <c r="M34" s="5"/>
    </row>
    <row r="35" spans="1:13" ht="15.75" x14ac:dyDescent="0.25">
      <c r="A35" s="43" t="s">
        <v>13</v>
      </c>
      <c r="B35" s="42">
        <v>3</v>
      </c>
      <c r="C35" s="42" t="s">
        <v>9</v>
      </c>
      <c r="D35" s="42">
        <v>5.93</v>
      </c>
      <c r="E35" s="44">
        <f>ROUND(E17*D35%,0)</f>
        <v>21912</v>
      </c>
      <c r="F35" s="42" t="s">
        <v>9</v>
      </c>
      <c r="G35" s="42" t="s">
        <v>47</v>
      </c>
      <c r="H35" s="42"/>
      <c r="I35" s="8">
        <f>I36</f>
        <v>21912</v>
      </c>
      <c r="J35" s="8">
        <f>J36</f>
        <v>21912</v>
      </c>
      <c r="K35" s="8">
        <f>K36</f>
        <v>65739</v>
      </c>
      <c r="M35" s="4"/>
    </row>
    <row r="36" spans="1:13" ht="30.75" customHeight="1" x14ac:dyDescent="0.25">
      <c r="A36" s="43"/>
      <c r="B36" s="42"/>
      <c r="C36" s="42"/>
      <c r="D36" s="42"/>
      <c r="E36" s="44"/>
      <c r="F36" s="42"/>
      <c r="G36" s="7" t="s">
        <v>46</v>
      </c>
      <c r="H36" s="8">
        <f>B35+E35</f>
        <v>21915</v>
      </c>
      <c r="I36" s="8">
        <v>21912</v>
      </c>
      <c r="J36" s="8">
        <v>21912</v>
      </c>
      <c r="K36" s="8">
        <f>SUM(H36:J36)</f>
        <v>65739</v>
      </c>
      <c r="M36" s="5"/>
    </row>
    <row r="37" spans="1:13" ht="15.75" customHeight="1" x14ac:dyDescent="0.25">
      <c r="A37" s="43"/>
      <c r="B37" s="42"/>
      <c r="C37" s="42"/>
      <c r="D37" s="42"/>
      <c r="E37" s="44"/>
      <c r="F37" s="42"/>
      <c r="G37" s="18" t="s">
        <v>40</v>
      </c>
      <c r="H37" s="19">
        <v>10</v>
      </c>
      <c r="I37" s="19">
        <v>10</v>
      </c>
      <c r="J37" s="19">
        <v>10</v>
      </c>
      <c r="K37" s="10">
        <f>SUM(H37:J37)</f>
        <v>30</v>
      </c>
      <c r="M37" s="5"/>
    </row>
    <row r="38" spans="1:13" ht="13.5" customHeight="1" x14ac:dyDescent="0.25">
      <c r="A38" s="43"/>
      <c r="B38" s="42"/>
      <c r="C38" s="42"/>
      <c r="D38" s="42"/>
      <c r="E38" s="44"/>
      <c r="F38" s="42"/>
      <c r="G38" s="9" t="s">
        <v>41</v>
      </c>
      <c r="H38" s="10">
        <v>550</v>
      </c>
      <c r="I38" s="10">
        <v>700</v>
      </c>
      <c r="J38" s="10">
        <v>700</v>
      </c>
      <c r="K38" s="10">
        <f>SUM(H38:J38)</f>
        <v>1950</v>
      </c>
      <c r="M38" s="5"/>
    </row>
    <row r="39" spans="1:13" ht="28.5" customHeight="1" x14ac:dyDescent="0.25">
      <c r="A39" s="43"/>
      <c r="B39" s="42"/>
      <c r="C39" s="42"/>
      <c r="D39" s="42"/>
      <c r="E39" s="44"/>
      <c r="F39" s="42"/>
      <c r="G39" s="9" t="s">
        <v>49</v>
      </c>
      <c r="H39" s="10">
        <v>1185</v>
      </c>
      <c r="I39" s="10">
        <v>1300</v>
      </c>
      <c r="J39" s="10">
        <v>1300</v>
      </c>
      <c r="K39" s="10">
        <f>SUM(H39:J39)</f>
        <v>3785</v>
      </c>
      <c r="M39" s="5"/>
    </row>
    <row r="40" spans="1:13" ht="18.75" customHeight="1" x14ac:dyDescent="0.25">
      <c r="A40" s="43"/>
      <c r="B40" s="42"/>
      <c r="C40" s="42"/>
      <c r="D40" s="42"/>
      <c r="E40" s="44"/>
      <c r="F40" s="42"/>
      <c r="G40" s="9" t="s">
        <v>63</v>
      </c>
      <c r="H40" s="10">
        <v>20170</v>
      </c>
      <c r="I40" s="10">
        <v>19902</v>
      </c>
      <c r="J40" s="10">
        <v>19902</v>
      </c>
      <c r="K40" s="10">
        <f>SUM(H40:J40)</f>
        <v>59974</v>
      </c>
      <c r="M40" s="5"/>
    </row>
    <row r="41" spans="1:13" ht="15.75" customHeight="1" x14ac:dyDescent="0.25">
      <c r="A41" s="45" t="s">
        <v>14</v>
      </c>
      <c r="B41" s="48">
        <v>6203</v>
      </c>
      <c r="C41" s="45" t="s">
        <v>9</v>
      </c>
      <c r="D41" s="51">
        <v>6.8</v>
      </c>
      <c r="E41" s="48">
        <f>ROUND(E17*D41%,0)</f>
        <v>25127</v>
      </c>
      <c r="F41" s="45" t="s">
        <v>9</v>
      </c>
      <c r="G41" s="42" t="s">
        <v>48</v>
      </c>
      <c r="H41" s="42"/>
      <c r="I41" s="8">
        <f>I42</f>
        <v>25127</v>
      </c>
      <c r="J41" s="8">
        <f>J42</f>
        <v>25127</v>
      </c>
      <c r="K41" s="8">
        <f>K42</f>
        <v>81584</v>
      </c>
      <c r="M41" s="4"/>
    </row>
    <row r="42" spans="1:13" ht="30.75" customHeight="1" x14ac:dyDescent="0.25">
      <c r="A42" s="46"/>
      <c r="B42" s="49"/>
      <c r="C42" s="46"/>
      <c r="D42" s="52"/>
      <c r="E42" s="49"/>
      <c r="F42" s="46"/>
      <c r="G42" s="7" t="s">
        <v>46</v>
      </c>
      <c r="H42" s="8">
        <f>B41+E41</f>
        <v>31330</v>
      </c>
      <c r="I42" s="8">
        <v>25127</v>
      </c>
      <c r="J42" s="8">
        <v>25127</v>
      </c>
      <c r="K42" s="8">
        <f>SUM(H42:J42)</f>
        <v>81584</v>
      </c>
      <c r="M42" s="4"/>
    </row>
    <row r="43" spans="1:13" ht="13.5" customHeight="1" x14ac:dyDescent="0.25">
      <c r="A43" s="46"/>
      <c r="B43" s="49"/>
      <c r="C43" s="46"/>
      <c r="D43" s="52"/>
      <c r="E43" s="49"/>
      <c r="F43" s="46"/>
      <c r="G43" s="9" t="s">
        <v>41</v>
      </c>
      <c r="H43" s="10">
        <v>1300</v>
      </c>
      <c r="I43" s="10">
        <v>400</v>
      </c>
      <c r="J43" s="10">
        <v>400</v>
      </c>
      <c r="K43" s="10">
        <f>SUM(H43:J43)</f>
        <v>2100</v>
      </c>
      <c r="M43" s="5"/>
    </row>
    <row r="44" spans="1:13" ht="27.75" customHeight="1" x14ac:dyDescent="0.25">
      <c r="A44" s="46"/>
      <c r="B44" s="49"/>
      <c r="C44" s="46"/>
      <c r="D44" s="52"/>
      <c r="E44" s="49"/>
      <c r="F44" s="46"/>
      <c r="G44" s="9" t="s">
        <v>49</v>
      </c>
      <c r="H44" s="10">
        <v>7090</v>
      </c>
      <c r="I44" s="10">
        <v>7200</v>
      </c>
      <c r="J44" s="10">
        <v>7200</v>
      </c>
      <c r="K44" s="10">
        <f>SUM(H44:J44)</f>
        <v>21490</v>
      </c>
      <c r="M44" s="5"/>
    </row>
    <row r="45" spans="1:13" ht="18" customHeight="1" x14ac:dyDescent="0.25">
      <c r="A45" s="47"/>
      <c r="B45" s="50"/>
      <c r="C45" s="47"/>
      <c r="D45" s="53"/>
      <c r="E45" s="50"/>
      <c r="F45" s="47"/>
      <c r="G45" s="9" t="s">
        <v>63</v>
      </c>
      <c r="H45" s="23">
        <v>22940</v>
      </c>
      <c r="I45" s="24">
        <v>17527</v>
      </c>
      <c r="J45" s="24">
        <v>17527</v>
      </c>
      <c r="K45" s="24">
        <f>SUM(H45:J45)</f>
        <v>57994</v>
      </c>
      <c r="M45" s="5"/>
    </row>
    <row r="46" spans="1:13" ht="15.75" x14ac:dyDescent="0.25">
      <c r="A46" s="43" t="s">
        <v>15</v>
      </c>
      <c r="B46" s="44">
        <v>1160</v>
      </c>
      <c r="C46" s="42" t="s">
        <v>9</v>
      </c>
      <c r="D46" s="42">
        <v>7.74</v>
      </c>
      <c r="E46" s="44">
        <f>ROUND(E17*D46%,0)</f>
        <v>28601</v>
      </c>
      <c r="F46" s="42" t="s">
        <v>9</v>
      </c>
      <c r="G46" s="42" t="s">
        <v>50</v>
      </c>
      <c r="H46" s="42"/>
      <c r="I46" s="8">
        <f>I47</f>
        <v>28601</v>
      </c>
      <c r="J46" s="8">
        <f>J47</f>
        <v>28601</v>
      </c>
      <c r="K46" s="8">
        <f>K47</f>
        <v>86963</v>
      </c>
      <c r="M46" s="4"/>
    </row>
    <row r="47" spans="1:13" ht="30.75" customHeight="1" x14ac:dyDescent="0.25">
      <c r="A47" s="43"/>
      <c r="B47" s="44"/>
      <c r="C47" s="42"/>
      <c r="D47" s="42"/>
      <c r="E47" s="44"/>
      <c r="F47" s="42"/>
      <c r="G47" s="7" t="s">
        <v>46</v>
      </c>
      <c r="H47" s="8">
        <f>B46+E46</f>
        <v>29761</v>
      </c>
      <c r="I47" s="8">
        <v>28601</v>
      </c>
      <c r="J47" s="8">
        <v>28601</v>
      </c>
      <c r="K47" s="8">
        <f>SUM(H47:J47)</f>
        <v>86963</v>
      </c>
      <c r="M47" s="4"/>
    </row>
    <row r="48" spans="1:13" ht="15" customHeight="1" x14ac:dyDescent="0.25">
      <c r="A48" s="43"/>
      <c r="B48" s="44"/>
      <c r="C48" s="42"/>
      <c r="D48" s="42"/>
      <c r="E48" s="44"/>
      <c r="F48" s="42"/>
      <c r="G48" s="9" t="s">
        <v>41</v>
      </c>
      <c r="H48" s="10">
        <v>300</v>
      </c>
      <c r="I48" s="10">
        <v>400</v>
      </c>
      <c r="J48" s="10">
        <v>400</v>
      </c>
      <c r="K48" s="10">
        <f>SUM(H48:J48)</f>
        <v>1100</v>
      </c>
      <c r="M48" s="4"/>
    </row>
    <row r="49" spans="1:13" ht="16.5" customHeight="1" x14ac:dyDescent="0.25">
      <c r="A49" s="43"/>
      <c r="B49" s="44"/>
      <c r="C49" s="42"/>
      <c r="D49" s="42"/>
      <c r="E49" s="44"/>
      <c r="F49" s="42"/>
      <c r="G49" s="9" t="s">
        <v>63</v>
      </c>
      <c r="H49" s="23">
        <v>29461</v>
      </c>
      <c r="I49" s="24">
        <v>28201</v>
      </c>
      <c r="J49" s="24">
        <v>28201</v>
      </c>
      <c r="K49" s="24">
        <f>SUM(H49:J49)</f>
        <v>85863</v>
      </c>
      <c r="M49" s="5"/>
    </row>
    <row r="50" spans="1:13" ht="15.75" x14ac:dyDescent="0.25">
      <c r="A50" s="43" t="s">
        <v>16</v>
      </c>
      <c r="B50" s="44">
        <v>16896</v>
      </c>
      <c r="C50" s="42" t="s">
        <v>9</v>
      </c>
      <c r="D50" s="42">
        <v>6.32</v>
      </c>
      <c r="E50" s="44">
        <f>ROUND(E17*D50%,0)</f>
        <v>23354</v>
      </c>
      <c r="F50" s="42" t="s">
        <v>9</v>
      </c>
      <c r="G50" s="42" t="s">
        <v>51</v>
      </c>
      <c r="H50" s="42"/>
      <c r="I50" s="8">
        <f>I51</f>
        <v>23354</v>
      </c>
      <c r="J50" s="8">
        <f>J51</f>
        <v>23354</v>
      </c>
      <c r="K50" s="8">
        <f>K51+K56</f>
        <v>86958</v>
      </c>
      <c r="M50" s="4"/>
    </row>
    <row r="51" spans="1:13" ht="30.75" customHeight="1" x14ac:dyDescent="0.25">
      <c r="A51" s="43"/>
      <c r="B51" s="44"/>
      <c r="C51" s="42"/>
      <c r="D51" s="42"/>
      <c r="E51" s="44"/>
      <c r="F51" s="42"/>
      <c r="G51" s="7" t="s">
        <v>46</v>
      </c>
      <c r="H51" s="8">
        <v>28250</v>
      </c>
      <c r="I51" s="8">
        <v>23354</v>
      </c>
      <c r="J51" s="8">
        <v>23354</v>
      </c>
      <c r="K51" s="8">
        <f>SUM(H51:J51)</f>
        <v>74958</v>
      </c>
      <c r="M51" s="4"/>
    </row>
    <row r="52" spans="1:13" ht="13.5" customHeight="1" x14ac:dyDescent="0.25">
      <c r="A52" s="43"/>
      <c r="B52" s="44"/>
      <c r="C52" s="42"/>
      <c r="D52" s="42"/>
      <c r="E52" s="44"/>
      <c r="F52" s="42"/>
      <c r="G52" s="9" t="s">
        <v>40</v>
      </c>
      <c r="H52" s="10">
        <v>20</v>
      </c>
      <c r="I52" s="10">
        <v>40</v>
      </c>
      <c r="J52" s="10">
        <v>40</v>
      </c>
      <c r="K52" s="10">
        <f>SUM(H52:J52)</f>
        <v>100</v>
      </c>
      <c r="M52" s="5"/>
    </row>
    <row r="53" spans="1:13" ht="13.5" customHeight="1" x14ac:dyDescent="0.25">
      <c r="A53" s="43"/>
      <c r="B53" s="44"/>
      <c r="C53" s="42"/>
      <c r="D53" s="42"/>
      <c r="E53" s="44"/>
      <c r="F53" s="42"/>
      <c r="G53" s="9" t="s">
        <v>41</v>
      </c>
      <c r="H53" s="10">
        <v>1300</v>
      </c>
      <c r="I53" s="10">
        <v>400</v>
      </c>
      <c r="J53" s="10">
        <v>400</v>
      </c>
      <c r="K53" s="10">
        <f>SUM(H53:J53)</f>
        <v>2100</v>
      </c>
      <c r="M53" s="5"/>
    </row>
    <row r="54" spans="1:13" ht="31.5" customHeight="1" x14ac:dyDescent="0.25">
      <c r="A54" s="43"/>
      <c r="B54" s="44"/>
      <c r="C54" s="42"/>
      <c r="D54" s="42"/>
      <c r="E54" s="44"/>
      <c r="F54" s="42"/>
      <c r="G54" s="9" t="s">
        <v>49</v>
      </c>
      <c r="H54" s="10">
        <v>4500</v>
      </c>
      <c r="I54" s="10">
        <v>5000</v>
      </c>
      <c r="J54" s="10">
        <v>5000</v>
      </c>
      <c r="K54" s="10">
        <f>SUM(H54:J54)</f>
        <v>14500</v>
      </c>
      <c r="M54" s="5"/>
    </row>
    <row r="55" spans="1:13" ht="13.5" customHeight="1" x14ac:dyDescent="0.25">
      <c r="A55" s="43"/>
      <c r="B55" s="44"/>
      <c r="C55" s="42"/>
      <c r="D55" s="42"/>
      <c r="E55" s="44"/>
      <c r="F55" s="42"/>
      <c r="G55" s="9" t="s">
        <v>63</v>
      </c>
      <c r="H55" s="10">
        <v>22430</v>
      </c>
      <c r="I55" s="10">
        <v>17914</v>
      </c>
      <c r="J55" s="10">
        <v>17914</v>
      </c>
      <c r="K55" s="10">
        <f t="shared" ref="K55:K57" si="14">SUM(H55:J55)</f>
        <v>58258</v>
      </c>
      <c r="M55" s="5"/>
    </row>
    <row r="56" spans="1:13" ht="30.75" customHeight="1" x14ac:dyDescent="0.25">
      <c r="A56" s="43"/>
      <c r="B56" s="44"/>
      <c r="C56" s="42"/>
      <c r="D56" s="42"/>
      <c r="E56" s="44"/>
      <c r="F56" s="42"/>
      <c r="G56" s="20" t="s">
        <v>62</v>
      </c>
      <c r="H56" s="22">
        <f>H57</f>
        <v>12000</v>
      </c>
      <c r="I56" s="22">
        <f t="shared" ref="I56:J56" si="15">I57</f>
        <v>0</v>
      </c>
      <c r="J56" s="22">
        <f t="shared" si="15"/>
        <v>0</v>
      </c>
      <c r="K56" s="22">
        <f t="shared" si="14"/>
        <v>12000</v>
      </c>
      <c r="M56" s="5"/>
    </row>
    <row r="57" spans="1:13" ht="32.25" customHeight="1" x14ac:dyDescent="0.25">
      <c r="A57" s="43"/>
      <c r="B57" s="44"/>
      <c r="C57" s="42"/>
      <c r="D57" s="42"/>
      <c r="E57" s="44"/>
      <c r="F57" s="42"/>
      <c r="G57" s="18" t="s">
        <v>64</v>
      </c>
      <c r="H57" s="16">
        <v>12000</v>
      </c>
      <c r="I57" s="21">
        <v>0</v>
      </c>
      <c r="J57" s="21">
        <v>0</v>
      </c>
      <c r="K57" s="10">
        <f t="shared" si="14"/>
        <v>12000</v>
      </c>
      <c r="M57" s="5"/>
    </row>
    <row r="58" spans="1:13" ht="15.75" x14ac:dyDescent="0.25">
      <c r="A58" s="43" t="s">
        <v>17</v>
      </c>
      <c r="B58" s="44">
        <v>20137</v>
      </c>
      <c r="C58" s="42" t="s">
        <v>9</v>
      </c>
      <c r="D58" s="54">
        <v>5.8</v>
      </c>
      <c r="E58" s="44">
        <f>ROUND(E17*D58%,0)</f>
        <v>21432</v>
      </c>
      <c r="F58" s="45" t="s">
        <v>9</v>
      </c>
      <c r="G58" s="42" t="s">
        <v>52</v>
      </c>
      <c r="H58" s="42"/>
      <c r="I58" s="8">
        <f>I59</f>
        <v>21432</v>
      </c>
      <c r="J58" s="8">
        <f>J59</f>
        <v>21432</v>
      </c>
      <c r="K58" s="8">
        <f>K59+K63</f>
        <v>84433</v>
      </c>
      <c r="M58" s="4"/>
    </row>
    <row r="59" spans="1:13" ht="30.75" customHeight="1" x14ac:dyDescent="0.25">
      <c r="A59" s="43"/>
      <c r="B59" s="44"/>
      <c r="C59" s="42"/>
      <c r="D59" s="54"/>
      <c r="E59" s="44"/>
      <c r="F59" s="46"/>
      <c r="G59" s="7" t="s">
        <v>46</v>
      </c>
      <c r="H59" s="8">
        <v>26569</v>
      </c>
      <c r="I59" s="8">
        <v>21432</v>
      </c>
      <c r="J59" s="8">
        <v>21432</v>
      </c>
      <c r="K59" s="8">
        <f>SUM(H59:J59)</f>
        <v>69433</v>
      </c>
      <c r="M59" s="4"/>
    </row>
    <row r="60" spans="1:13" ht="13.5" customHeight="1" x14ac:dyDescent="0.25">
      <c r="A60" s="43"/>
      <c r="B60" s="44"/>
      <c r="C60" s="42"/>
      <c r="D60" s="54"/>
      <c r="E60" s="44"/>
      <c r="F60" s="46"/>
      <c r="G60" s="9" t="s">
        <v>41</v>
      </c>
      <c r="H60" s="10">
        <v>150</v>
      </c>
      <c r="I60" s="10">
        <v>200</v>
      </c>
      <c r="J60" s="10">
        <v>200</v>
      </c>
      <c r="K60" s="10">
        <f>SUM(H60:J60)</f>
        <v>550</v>
      </c>
      <c r="M60" s="5"/>
    </row>
    <row r="61" spans="1:13" ht="28.5" customHeight="1" x14ac:dyDescent="0.25">
      <c r="A61" s="43"/>
      <c r="B61" s="44"/>
      <c r="C61" s="42"/>
      <c r="D61" s="54"/>
      <c r="E61" s="44"/>
      <c r="F61" s="46"/>
      <c r="G61" s="9" t="s">
        <v>49</v>
      </c>
      <c r="H61" s="10">
        <v>100</v>
      </c>
      <c r="I61" s="10">
        <v>200</v>
      </c>
      <c r="J61" s="10">
        <v>200</v>
      </c>
      <c r="K61" s="10">
        <f>SUM(H61:J61)</f>
        <v>500</v>
      </c>
      <c r="M61" s="5"/>
    </row>
    <row r="62" spans="1:13" ht="13.5" customHeight="1" x14ac:dyDescent="0.25">
      <c r="A62" s="43"/>
      <c r="B62" s="44"/>
      <c r="C62" s="42"/>
      <c r="D62" s="54"/>
      <c r="E62" s="44"/>
      <c r="F62" s="46"/>
      <c r="G62" s="9" t="s">
        <v>63</v>
      </c>
      <c r="H62" s="10">
        <v>26319</v>
      </c>
      <c r="I62" s="10">
        <v>21032</v>
      </c>
      <c r="J62" s="10">
        <v>21032</v>
      </c>
      <c r="K62" s="10">
        <f t="shared" ref="K62:K64" si="16">SUM(H62:J62)</f>
        <v>68383</v>
      </c>
      <c r="M62" s="5"/>
    </row>
    <row r="63" spans="1:13" ht="31.5" customHeight="1" x14ac:dyDescent="0.25">
      <c r="A63" s="43"/>
      <c r="B63" s="44"/>
      <c r="C63" s="42"/>
      <c r="D63" s="54"/>
      <c r="E63" s="44"/>
      <c r="F63" s="46"/>
      <c r="G63" s="20" t="s">
        <v>62</v>
      </c>
      <c r="H63" s="22">
        <f>H64</f>
        <v>15000</v>
      </c>
      <c r="I63" s="22">
        <f t="shared" ref="I63" si="17">I64</f>
        <v>0</v>
      </c>
      <c r="J63" s="22">
        <f t="shared" ref="J63" si="18">J64</f>
        <v>0</v>
      </c>
      <c r="K63" s="22">
        <f t="shared" si="16"/>
        <v>15000</v>
      </c>
      <c r="M63" s="5"/>
    </row>
    <row r="64" spans="1:13" ht="32.25" customHeight="1" x14ac:dyDescent="0.25">
      <c r="A64" s="43"/>
      <c r="B64" s="44"/>
      <c r="C64" s="42"/>
      <c r="D64" s="54"/>
      <c r="E64" s="44"/>
      <c r="F64" s="46"/>
      <c r="G64" s="18" t="s">
        <v>64</v>
      </c>
      <c r="H64" s="35">
        <v>15000</v>
      </c>
      <c r="I64" s="21">
        <v>0</v>
      </c>
      <c r="J64" s="21">
        <v>0</v>
      </c>
      <c r="K64" s="10">
        <f t="shared" si="16"/>
        <v>15000</v>
      </c>
      <c r="M64" s="5"/>
    </row>
    <row r="65" spans="1:13" ht="15.75" x14ac:dyDescent="0.25">
      <c r="A65" s="43" t="s">
        <v>18</v>
      </c>
      <c r="B65" s="44">
        <v>3495</v>
      </c>
      <c r="C65" s="42" t="s">
        <v>9</v>
      </c>
      <c r="D65" s="42">
        <v>4.1100000000000003</v>
      </c>
      <c r="E65" s="44">
        <f>ROUND(E17*D65%,0)</f>
        <v>15187</v>
      </c>
      <c r="F65" s="42" t="s">
        <v>9</v>
      </c>
      <c r="G65" s="42" t="s">
        <v>53</v>
      </c>
      <c r="H65" s="42"/>
      <c r="I65" s="8">
        <v>15187</v>
      </c>
      <c r="J65" s="8">
        <v>15187</v>
      </c>
      <c r="K65" s="8">
        <f>K66</f>
        <v>49056</v>
      </c>
      <c r="M65" s="4"/>
    </row>
    <row r="66" spans="1:13" ht="30.75" customHeight="1" x14ac:dyDescent="0.25">
      <c r="A66" s="43"/>
      <c r="B66" s="44"/>
      <c r="C66" s="42"/>
      <c r="D66" s="42"/>
      <c r="E66" s="44"/>
      <c r="F66" s="42"/>
      <c r="G66" s="7" t="s">
        <v>46</v>
      </c>
      <c r="H66" s="8">
        <f>B65+E65</f>
        <v>18682</v>
      </c>
      <c r="I66" s="8">
        <v>15187</v>
      </c>
      <c r="J66" s="8">
        <v>15187</v>
      </c>
      <c r="K66" s="8">
        <f>SUM(H66:J66)</f>
        <v>49056</v>
      </c>
      <c r="M66" s="4"/>
    </row>
    <row r="67" spans="1:13" ht="13.5" customHeight="1" x14ac:dyDescent="0.25">
      <c r="A67" s="43"/>
      <c r="B67" s="44"/>
      <c r="C67" s="42"/>
      <c r="D67" s="42"/>
      <c r="E67" s="44"/>
      <c r="F67" s="42"/>
      <c r="G67" s="9" t="s">
        <v>40</v>
      </c>
      <c r="H67" s="10">
        <v>5</v>
      </c>
      <c r="I67" s="10">
        <v>10</v>
      </c>
      <c r="J67" s="10">
        <v>10</v>
      </c>
      <c r="K67" s="10">
        <f>SUM(H67:J67)</f>
        <v>25</v>
      </c>
      <c r="M67" s="5"/>
    </row>
    <row r="68" spans="1:13" ht="13.5" customHeight="1" x14ac:dyDescent="0.25">
      <c r="A68" s="43"/>
      <c r="B68" s="44"/>
      <c r="C68" s="42"/>
      <c r="D68" s="42"/>
      <c r="E68" s="44"/>
      <c r="F68" s="42"/>
      <c r="G68" s="9" t="s">
        <v>41</v>
      </c>
      <c r="H68" s="10">
        <v>750</v>
      </c>
      <c r="I68" s="10">
        <v>800</v>
      </c>
      <c r="J68" s="10">
        <v>800</v>
      </c>
      <c r="K68" s="10">
        <f>SUM(H68:J68)</f>
        <v>2350</v>
      </c>
      <c r="M68" s="5"/>
    </row>
    <row r="69" spans="1:13" ht="13.5" customHeight="1" x14ac:dyDescent="0.25">
      <c r="A69" s="43"/>
      <c r="B69" s="44"/>
      <c r="C69" s="42"/>
      <c r="D69" s="42"/>
      <c r="E69" s="44"/>
      <c r="F69" s="42"/>
      <c r="G69" s="9" t="s">
        <v>63</v>
      </c>
      <c r="H69" s="35">
        <v>17927</v>
      </c>
      <c r="I69" s="35">
        <v>14377</v>
      </c>
      <c r="J69" s="35">
        <v>14377</v>
      </c>
      <c r="K69" s="10">
        <f>SUM(H69:J69)</f>
        <v>46681</v>
      </c>
      <c r="M69" s="5"/>
    </row>
    <row r="70" spans="1:13" x14ac:dyDescent="0.25">
      <c r="A70" s="43" t="s">
        <v>19</v>
      </c>
      <c r="B70" s="44">
        <v>10125</v>
      </c>
      <c r="C70" s="42" t="s">
        <v>9</v>
      </c>
      <c r="D70" s="42">
        <v>4.2300000000000004</v>
      </c>
      <c r="E70" s="44">
        <f>ROUND(E17*D70%,0)</f>
        <v>15631</v>
      </c>
      <c r="F70" s="42" t="s">
        <v>9</v>
      </c>
      <c r="G70" s="42" t="s">
        <v>54</v>
      </c>
      <c r="H70" s="42"/>
      <c r="I70" s="8">
        <f t="shared" ref="I70:J70" si="19">I71+I72</f>
        <v>15631</v>
      </c>
      <c r="J70" s="8">
        <f t="shared" si="19"/>
        <v>15631</v>
      </c>
      <c r="K70" s="8">
        <f>K71+K72</f>
        <v>57018</v>
      </c>
    </row>
    <row r="71" spans="1:13" ht="38.25" customHeight="1" x14ac:dyDescent="0.25">
      <c r="A71" s="43"/>
      <c r="B71" s="44"/>
      <c r="C71" s="42"/>
      <c r="D71" s="42"/>
      <c r="E71" s="44"/>
      <c r="F71" s="42"/>
      <c r="G71" s="7" t="s">
        <v>11</v>
      </c>
      <c r="H71" s="8">
        <v>3778</v>
      </c>
      <c r="I71" s="8">
        <v>4000</v>
      </c>
      <c r="J71" s="8">
        <v>4000</v>
      </c>
      <c r="K71" s="8">
        <f>SUM(H71:J71)</f>
        <v>11778</v>
      </c>
    </row>
    <row r="72" spans="1:13" ht="30.75" customHeight="1" x14ac:dyDescent="0.25">
      <c r="A72" s="43"/>
      <c r="B72" s="44"/>
      <c r="C72" s="42"/>
      <c r="D72" s="42"/>
      <c r="E72" s="44"/>
      <c r="F72" s="42"/>
      <c r="G72" s="7" t="s">
        <v>46</v>
      </c>
      <c r="H72" s="8">
        <f>B70+E70-H71</f>
        <v>21978</v>
      </c>
      <c r="I72" s="8">
        <f>E70-I71</f>
        <v>11631</v>
      </c>
      <c r="J72" s="8">
        <f>E70-J71</f>
        <v>11631</v>
      </c>
      <c r="K72" s="8">
        <f>SUM(H72:J72)</f>
        <v>45240</v>
      </c>
      <c r="M72" s="4"/>
    </row>
    <row r="73" spans="1:13" ht="15.75" customHeight="1" x14ac:dyDescent="0.25">
      <c r="A73" s="43"/>
      <c r="B73" s="44"/>
      <c r="C73" s="42"/>
      <c r="D73" s="42"/>
      <c r="E73" s="44"/>
      <c r="F73" s="42"/>
      <c r="G73" s="9" t="s">
        <v>41</v>
      </c>
      <c r="H73" s="10">
        <v>720</v>
      </c>
      <c r="I73" s="10">
        <v>400</v>
      </c>
      <c r="J73" s="10">
        <v>400</v>
      </c>
      <c r="K73" s="10">
        <f>SUM(H73:J73)</f>
        <v>1520</v>
      </c>
      <c r="M73" s="4"/>
    </row>
    <row r="74" spans="1:13" ht="15.75" customHeight="1" x14ac:dyDescent="0.25">
      <c r="A74" s="43"/>
      <c r="B74" s="44"/>
      <c r="C74" s="42"/>
      <c r="D74" s="42"/>
      <c r="E74" s="44"/>
      <c r="F74" s="42"/>
      <c r="G74" s="9" t="s">
        <v>63</v>
      </c>
      <c r="H74" s="35">
        <v>21258</v>
      </c>
      <c r="I74" s="36">
        <v>11231</v>
      </c>
      <c r="J74" s="36">
        <v>11231</v>
      </c>
      <c r="K74" s="35">
        <f>SUM(H74:J74)</f>
        <v>43720</v>
      </c>
      <c r="M74" s="5"/>
    </row>
    <row r="75" spans="1:13" x14ac:dyDescent="0.25">
      <c r="A75" s="43" t="s">
        <v>20</v>
      </c>
      <c r="B75" s="44">
        <v>201</v>
      </c>
      <c r="C75" s="42" t="s">
        <v>9</v>
      </c>
      <c r="D75" s="42">
        <v>4.99</v>
      </c>
      <c r="E75" s="44">
        <f>ROUND(E17*D75%,0)</f>
        <v>18439</v>
      </c>
      <c r="F75" s="42" t="s">
        <v>9</v>
      </c>
      <c r="G75" s="42" t="s">
        <v>32</v>
      </c>
      <c r="H75" s="42"/>
      <c r="I75" s="8">
        <f t="shared" ref="I75:J75" si="20">I76</f>
        <v>18439</v>
      </c>
      <c r="J75" s="8">
        <f t="shared" si="20"/>
        <v>18439</v>
      </c>
      <c r="K75" s="8">
        <f>K76</f>
        <v>55518</v>
      </c>
    </row>
    <row r="76" spans="1:13" ht="30.75" customHeight="1" x14ac:dyDescent="0.25">
      <c r="A76" s="43"/>
      <c r="B76" s="44"/>
      <c r="C76" s="42"/>
      <c r="D76" s="42"/>
      <c r="E76" s="44"/>
      <c r="F76" s="42"/>
      <c r="G76" s="7" t="s">
        <v>46</v>
      </c>
      <c r="H76" s="8">
        <f>B75+E75</f>
        <v>18640</v>
      </c>
      <c r="I76" s="8">
        <v>18439</v>
      </c>
      <c r="J76" s="8">
        <v>18439</v>
      </c>
      <c r="K76" s="8">
        <f>SUM(H76:J76)</f>
        <v>55518</v>
      </c>
      <c r="M76" s="4"/>
    </row>
    <row r="77" spans="1:13" ht="15" customHeight="1" x14ac:dyDescent="0.25">
      <c r="A77" s="43"/>
      <c r="B77" s="44"/>
      <c r="C77" s="42"/>
      <c r="D77" s="42"/>
      <c r="E77" s="44"/>
      <c r="F77" s="42"/>
      <c r="G77" s="9" t="s">
        <v>41</v>
      </c>
      <c r="H77" s="10">
        <v>450</v>
      </c>
      <c r="I77" s="10">
        <v>500</v>
      </c>
      <c r="J77" s="10">
        <v>500</v>
      </c>
      <c r="K77" s="10">
        <f>SUM(H77:J77)</f>
        <v>1450</v>
      </c>
      <c r="M77" s="4"/>
    </row>
    <row r="78" spans="1:13" ht="13.5" customHeight="1" x14ac:dyDescent="0.25">
      <c r="A78" s="43"/>
      <c r="B78" s="44"/>
      <c r="C78" s="42"/>
      <c r="D78" s="42"/>
      <c r="E78" s="44"/>
      <c r="F78" s="42"/>
      <c r="G78" s="9" t="s">
        <v>63</v>
      </c>
      <c r="H78" s="35">
        <v>18190</v>
      </c>
      <c r="I78" s="35">
        <v>17939</v>
      </c>
      <c r="J78" s="35">
        <v>17939</v>
      </c>
      <c r="K78" s="10">
        <f>SUM(H78:J78)</f>
        <v>54068</v>
      </c>
      <c r="M78" s="5"/>
    </row>
    <row r="79" spans="1:13" x14ac:dyDescent="0.25">
      <c r="A79" s="43" t="s">
        <v>21</v>
      </c>
      <c r="B79" s="44">
        <v>3072</v>
      </c>
      <c r="C79" s="42" t="s">
        <v>9</v>
      </c>
      <c r="D79" s="42">
        <v>5.93</v>
      </c>
      <c r="E79" s="44">
        <f>ROUND(E17*D79%,0)</f>
        <v>21912</v>
      </c>
      <c r="F79" s="45" t="s">
        <v>9</v>
      </c>
      <c r="G79" s="42" t="s">
        <v>55</v>
      </c>
      <c r="H79" s="42"/>
      <c r="I79" s="8">
        <v>21912</v>
      </c>
      <c r="J79" s="8">
        <v>21912</v>
      </c>
      <c r="K79" s="8">
        <f>K80</f>
        <v>68808</v>
      </c>
    </row>
    <row r="80" spans="1:13" ht="30.75" customHeight="1" x14ac:dyDescent="0.25">
      <c r="A80" s="43"/>
      <c r="B80" s="44"/>
      <c r="C80" s="42"/>
      <c r="D80" s="42"/>
      <c r="E80" s="44"/>
      <c r="F80" s="46"/>
      <c r="G80" s="7" t="s">
        <v>46</v>
      </c>
      <c r="H80" s="8">
        <f>B79+E79</f>
        <v>24984</v>
      </c>
      <c r="I80" s="8">
        <f>I81+I82+I83</f>
        <v>21912</v>
      </c>
      <c r="J80" s="8">
        <f>J81+J82+J83</f>
        <v>21912</v>
      </c>
      <c r="K80" s="8">
        <f>SUM(H80:J80)</f>
        <v>68808</v>
      </c>
      <c r="M80" s="4"/>
    </row>
    <row r="81" spans="1:13" ht="13.5" customHeight="1" x14ac:dyDescent="0.25">
      <c r="A81" s="43"/>
      <c r="B81" s="44"/>
      <c r="C81" s="42"/>
      <c r="D81" s="42"/>
      <c r="E81" s="44"/>
      <c r="F81" s="46"/>
      <c r="G81" s="9" t="s">
        <v>40</v>
      </c>
      <c r="H81" s="10">
        <v>15</v>
      </c>
      <c r="I81" s="10">
        <v>20</v>
      </c>
      <c r="J81" s="10">
        <v>20</v>
      </c>
      <c r="K81" s="10">
        <f>SUM(H81:J81)</f>
        <v>55</v>
      </c>
      <c r="M81" s="5"/>
    </row>
    <row r="82" spans="1:13" ht="13.5" customHeight="1" x14ac:dyDescent="0.25">
      <c r="A82" s="43"/>
      <c r="B82" s="44"/>
      <c r="C82" s="42"/>
      <c r="D82" s="42"/>
      <c r="E82" s="44"/>
      <c r="F82" s="46"/>
      <c r="G82" s="9" t="s">
        <v>41</v>
      </c>
      <c r="H82" s="10">
        <v>220</v>
      </c>
      <c r="I82" s="10">
        <v>240</v>
      </c>
      <c r="J82" s="10">
        <v>240</v>
      </c>
      <c r="K82" s="10">
        <f>SUM(H82:J82)</f>
        <v>700</v>
      </c>
      <c r="M82" s="5"/>
    </row>
    <row r="83" spans="1:13" ht="13.5" customHeight="1" x14ac:dyDescent="0.25">
      <c r="A83" s="43"/>
      <c r="B83" s="44"/>
      <c r="C83" s="42"/>
      <c r="D83" s="42"/>
      <c r="E83" s="44"/>
      <c r="F83" s="46"/>
      <c r="G83" s="9" t="s">
        <v>63</v>
      </c>
      <c r="H83" s="35">
        <v>24749</v>
      </c>
      <c r="I83" s="35">
        <v>21652</v>
      </c>
      <c r="J83" s="35">
        <v>21652</v>
      </c>
      <c r="K83" s="10">
        <f>SUM(H83:J83)</f>
        <v>68053</v>
      </c>
      <c r="M83" s="5"/>
    </row>
    <row r="84" spans="1:13" x14ac:dyDescent="0.25">
      <c r="A84" s="43" t="s">
        <v>22</v>
      </c>
      <c r="B84" s="44">
        <v>456</v>
      </c>
      <c r="C84" s="42" t="s">
        <v>9</v>
      </c>
      <c r="D84" s="42">
        <v>7.38</v>
      </c>
      <c r="E84" s="44">
        <f>ROUND(E17*D84%,0)</f>
        <v>27271</v>
      </c>
      <c r="F84" s="42" t="s">
        <v>9</v>
      </c>
      <c r="G84" s="42" t="s">
        <v>56</v>
      </c>
      <c r="H84" s="42"/>
      <c r="I84" s="8">
        <f t="shared" ref="I84:J84" si="21">I85</f>
        <v>27271</v>
      </c>
      <c r="J84" s="8">
        <f t="shared" si="21"/>
        <v>27271</v>
      </c>
      <c r="K84" s="8">
        <f>K85</f>
        <v>82269</v>
      </c>
    </row>
    <row r="85" spans="1:13" ht="30.75" customHeight="1" x14ac:dyDescent="0.25">
      <c r="A85" s="43"/>
      <c r="B85" s="44"/>
      <c r="C85" s="42"/>
      <c r="D85" s="42"/>
      <c r="E85" s="44"/>
      <c r="F85" s="42"/>
      <c r="G85" s="7" t="s">
        <v>46</v>
      </c>
      <c r="H85" s="8">
        <f>B84+E84</f>
        <v>27727</v>
      </c>
      <c r="I85" s="8">
        <v>27271</v>
      </c>
      <c r="J85" s="8">
        <v>27271</v>
      </c>
      <c r="K85" s="8">
        <f>SUM(H85:J85)</f>
        <v>82269</v>
      </c>
      <c r="M85" s="4"/>
    </row>
    <row r="86" spans="1:13" ht="13.5" customHeight="1" x14ac:dyDescent="0.25">
      <c r="A86" s="43"/>
      <c r="B86" s="44"/>
      <c r="C86" s="42"/>
      <c r="D86" s="42"/>
      <c r="E86" s="44"/>
      <c r="F86" s="42"/>
      <c r="G86" s="9" t="s">
        <v>41</v>
      </c>
      <c r="H86" s="10">
        <v>450</v>
      </c>
      <c r="I86" s="10">
        <v>500</v>
      </c>
      <c r="J86" s="10">
        <v>500</v>
      </c>
      <c r="K86" s="10">
        <f>SUM(H86:J86)</f>
        <v>1450</v>
      </c>
      <c r="M86" s="5"/>
    </row>
    <row r="87" spans="1:13" ht="29.25" customHeight="1" x14ac:dyDescent="0.25">
      <c r="A87" s="43"/>
      <c r="B87" s="44"/>
      <c r="C87" s="42"/>
      <c r="D87" s="42"/>
      <c r="E87" s="44"/>
      <c r="F87" s="42"/>
      <c r="G87" s="9" t="s">
        <v>49</v>
      </c>
      <c r="H87" s="10">
        <v>3000</v>
      </c>
      <c r="I87" s="10">
        <v>3200</v>
      </c>
      <c r="J87" s="10">
        <v>3200</v>
      </c>
      <c r="K87" s="10">
        <f>SUM(H87:J87)</f>
        <v>9400</v>
      </c>
      <c r="M87" s="5"/>
    </row>
    <row r="88" spans="1:13" ht="17.25" customHeight="1" x14ac:dyDescent="0.25">
      <c r="A88" s="43"/>
      <c r="B88" s="44"/>
      <c r="C88" s="42"/>
      <c r="D88" s="42"/>
      <c r="E88" s="44"/>
      <c r="F88" s="42"/>
      <c r="G88" s="9" t="s">
        <v>63</v>
      </c>
      <c r="H88" s="35">
        <v>24277</v>
      </c>
      <c r="I88" s="35">
        <v>23571</v>
      </c>
      <c r="J88" s="35">
        <v>23571</v>
      </c>
      <c r="K88" s="19">
        <f>SUM(H88:J88)</f>
        <v>71419</v>
      </c>
      <c r="M88" s="5"/>
    </row>
    <row r="89" spans="1:13" x14ac:dyDescent="0.25">
      <c r="A89" s="43" t="s">
        <v>23</v>
      </c>
      <c r="B89" s="44">
        <v>17434</v>
      </c>
      <c r="C89" s="42" t="s">
        <v>9</v>
      </c>
      <c r="D89" s="54">
        <v>5.7</v>
      </c>
      <c r="E89" s="44">
        <f>ROUND(E17*D89%,0)</f>
        <v>21063</v>
      </c>
      <c r="F89" s="42" t="s">
        <v>9</v>
      </c>
      <c r="G89" s="42" t="s">
        <v>57</v>
      </c>
      <c r="H89" s="42"/>
      <c r="I89" s="8">
        <f t="shared" ref="I89:J89" si="22">I90</f>
        <v>21063</v>
      </c>
      <c r="J89" s="8">
        <f t="shared" si="22"/>
        <v>21063</v>
      </c>
      <c r="K89" s="8">
        <f>K90+K95</f>
        <v>80623</v>
      </c>
    </row>
    <row r="90" spans="1:13" ht="30.75" customHeight="1" x14ac:dyDescent="0.25">
      <c r="A90" s="43"/>
      <c r="B90" s="44"/>
      <c r="C90" s="42"/>
      <c r="D90" s="54"/>
      <c r="E90" s="44"/>
      <c r="F90" s="42"/>
      <c r="G90" s="7" t="s">
        <v>46</v>
      </c>
      <c r="H90" s="8">
        <v>23497</v>
      </c>
      <c r="I90" s="8">
        <v>21063</v>
      </c>
      <c r="J90" s="8">
        <v>21063</v>
      </c>
      <c r="K90" s="8">
        <f>SUM(H90:J90)</f>
        <v>65623</v>
      </c>
      <c r="M90" s="4"/>
    </row>
    <row r="91" spans="1:13" ht="13.5" customHeight="1" x14ac:dyDescent="0.25">
      <c r="A91" s="43"/>
      <c r="B91" s="44"/>
      <c r="C91" s="42"/>
      <c r="D91" s="54"/>
      <c r="E91" s="44"/>
      <c r="F91" s="42"/>
      <c r="G91" s="9" t="s">
        <v>40</v>
      </c>
      <c r="H91" s="10">
        <v>10</v>
      </c>
      <c r="I91" s="10">
        <v>20</v>
      </c>
      <c r="J91" s="10">
        <v>20</v>
      </c>
      <c r="K91" s="10">
        <f>SUM(H91:J91)</f>
        <v>50</v>
      </c>
      <c r="M91" s="5"/>
    </row>
    <row r="92" spans="1:13" ht="13.5" customHeight="1" x14ac:dyDescent="0.25">
      <c r="A92" s="43"/>
      <c r="B92" s="44"/>
      <c r="C92" s="42"/>
      <c r="D92" s="54"/>
      <c r="E92" s="44"/>
      <c r="F92" s="42"/>
      <c r="G92" s="9" t="s">
        <v>41</v>
      </c>
      <c r="H92" s="10">
        <v>210</v>
      </c>
      <c r="I92" s="10">
        <v>230</v>
      </c>
      <c r="J92" s="10">
        <v>230</v>
      </c>
      <c r="K92" s="10">
        <f>SUM(H92:J92)</f>
        <v>670</v>
      </c>
      <c r="M92" s="5"/>
    </row>
    <row r="93" spans="1:13" ht="27.75" customHeight="1" x14ac:dyDescent="0.25">
      <c r="A93" s="43"/>
      <c r="B93" s="44"/>
      <c r="C93" s="42"/>
      <c r="D93" s="54"/>
      <c r="E93" s="44"/>
      <c r="F93" s="42"/>
      <c r="G93" s="9" t="s">
        <v>49</v>
      </c>
      <c r="H93" s="10">
        <v>3400</v>
      </c>
      <c r="I93" s="10">
        <v>3500</v>
      </c>
      <c r="J93" s="10">
        <v>3500</v>
      </c>
      <c r="K93" s="10">
        <f>SUM(H93:J93)</f>
        <v>10400</v>
      </c>
      <c r="M93" s="5"/>
    </row>
    <row r="94" spans="1:13" ht="18" customHeight="1" x14ac:dyDescent="0.25">
      <c r="A94" s="43"/>
      <c r="B94" s="44"/>
      <c r="C94" s="42"/>
      <c r="D94" s="54"/>
      <c r="E94" s="44"/>
      <c r="F94" s="42"/>
      <c r="G94" s="9" t="s">
        <v>63</v>
      </c>
      <c r="H94" s="10">
        <v>19877</v>
      </c>
      <c r="I94" s="10">
        <v>17313</v>
      </c>
      <c r="J94" s="10">
        <v>17313</v>
      </c>
      <c r="K94" s="10">
        <f>SUM(H94:J94)</f>
        <v>54503</v>
      </c>
      <c r="M94" s="5"/>
    </row>
    <row r="95" spans="1:13" ht="29.25" customHeight="1" x14ac:dyDescent="0.25">
      <c r="A95" s="43"/>
      <c r="B95" s="44"/>
      <c r="C95" s="42"/>
      <c r="D95" s="54"/>
      <c r="E95" s="44"/>
      <c r="F95" s="42"/>
      <c r="G95" s="20" t="s">
        <v>62</v>
      </c>
      <c r="H95" s="22">
        <f>H96</f>
        <v>15000</v>
      </c>
      <c r="I95" s="22">
        <f t="shared" ref="I95:K95" si="23">I96</f>
        <v>0</v>
      </c>
      <c r="J95" s="22">
        <f t="shared" si="23"/>
        <v>0</v>
      </c>
      <c r="K95" s="22">
        <f t="shared" si="23"/>
        <v>15000</v>
      </c>
      <c r="M95" s="5"/>
    </row>
    <row r="96" spans="1:13" ht="18" customHeight="1" x14ac:dyDescent="0.25">
      <c r="A96" s="43"/>
      <c r="B96" s="44"/>
      <c r="C96" s="42"/>
      <c r="D96" s="54"/>
      <c r="E96" s="44"/>
      <c r="F96" s="42"/>
      <c r="G96" s="9" t="s">
        <v>40</v>
      </c>
      <c r="H96" s="16">
        <v>15000</v>
      </c>
      <c r="I96" s="27">
        <v>0</v>
      </c>
      <c r="J96" s="27">
        <v>0</v>
      </c>
      <c r="K96" s="16">
        <f>H96+I96+J96</f>
        <v>15000</v>
      </c>
      <c r="M96" s="5"/>
    </row>
    <row r="97" spans="1:13" x14ac:dyDescent="0.25">
      <c r="A97" s="43" t="s">
        <v>24</v>
      </c>
      <c r="B97" s="44">
        <v>13870</v>
      </c>
      <c r="C97" s="42" t="s">
        <v>9</v>
      </c>
      <c r="D97" s="42">
        <v>7.34</v>
      </c>
      <c r="E97" s="44">
        <f>ROUND(E17*D97%,0)</f>
        <v>27123</v>
      </c>
      <c r="F97" s="42" t="s">
        <v>9</v>
      </c>
      <c r="G97" s="42" t="s">
        <v>58</v>
      </c>
      <c r="H97" s="42"/>
      <c r="I97" s="8">
        <f t="shared" ref="I97:J97" si="24">I98</f>
        <v>27123</v>
      </c>
      <c r="J97" s="8">
        <f t="shared" si="24"/>
        <v>27123</v>
      </c>
      <c r="K97" s="8">
        <f>K98</f>
        <v>95239</v>
      </c>
    </row>
    <row r="98" spans="1:13" ht="30.75" customHeight="1" x14ac:dyDescent="0.25">
      <c r="A98" s="43"/>
      <c r="B98" s="44"/>
      <c r="C98" s="42"/>
      <c r="D98" s="42"/>
      <c r="E98" s="44"/>
      <c r="F98" s="42"/>
      <c r="G98" s="7" t="s">
        <v>46</v>
      </c>
      <c r="H98" s="8">
        <f>B97+E97</f>
        <v>40993</v>
      </c>
      <c r="I98" s="8">
        <v>27123</v>
      </c>
      <c r="J98" s="8">
        <v>27123</v>
      </c>
      <c r="K98" s="8">
        <f>SUM(H98:J98)</f>
        <v>95239</v>
      </c>
      <c r="M98" s="4"/>
    </row>
    <row r="99" spans="1:13" ht="13.5" customHeight="1" x14ac:dyDescent="0.25">
      <c r="A99" s="43"/>
      <c r="B99" s="44"/>
      <c r="C99" s="42"/>
      <c r="D99" s="42"/>
      <c r="E99" s="44"/>
      <c r="F99" s="42"/>
      <c r="G99" s="9" t="s">
        <v>41</v>
      </c>
      <c r="H99" s="10">
        <v>1950</v>
      </c>
      <c r="I99" s="10">
        <v>500</v>
      </c>
      <c r="J99" s="10">
        <v>500</v>
      </c>
      <c r="K99" s="10">
        <f>SUM(H99:J99)</f>
        <v>2950</v>
      </c>
      <c r="M99" s="5"/>
    </row>
    <row r="100" spans="1:13" ht="27" customHeight="1" x14ac:dyDescent="0.25">
      <c r="A100" s="43"/>
      <c r="B100" s="44"/>
      <c r="C100" s="42"/>
      <c r="D100" s="42"/>
      <c r="E100" s="44"/>
      <c r="F100" s="42"/>
      <c r="G100" s="9" t="s">
        <v>49</v>
      </c>
      <c r="H100" s="10">
        <v>1100</v>
      </c>
      <c r="I100" s="10">
        <v>1200</v>
      </c>
      <c r="J100" s="10">
        <v>1200</v>
      </c>
      <c r="K100" s="10">
        <f>SUM(H100:J100)</f>
        <v>3500</v>
      </c>
      <c r="M100" s="5"/>
    </row>
    <row r="101" spans="1:13" ht="17.25" customHeight="1" x14ac:dyDescent="0.25">
      <c r="A101" s="43"/>
      <c r="B101" s="44"/>
      <c r="C101" s="42"/>
      <c r="D101" s="42"/>
      <c r="E101" s="44"/>
      <c r="F101" s="42"/>
      <c r="G101" s="9" t="s">
        <v>63</v>
      </c>
      <c r="H101" s="25">
        <v>37943</v>
      </c>
      <c r="I101" s="15">
        <v>25423</v>
      </c>
      <c r="J101" s="15">
        <v>25423</v>
      </c>
      <c r="K101" s="10">
        <f>SUM(H101:J101)</f>
        <v>88789</v>
      </c>
      <c r="M101" s="5"/>
    </row>
    <row r="102" spans="1:13" x14ac:dyDescent="0.25">
      <c r="A102" s="43" t="s">
        <v>25</v>
      </c>
      <c r="B102" s="44">
        <v>1899</v>
      </c>
      <c r="C102" s="42" t="s">
        <v>9</v>
      </c>
      <c r="D102" s="42">
        <v>4.83</v>
      </c>
      <c r="E102" s="44">
        <f>ROUND(E17*D102%,0)</f>
        <v>17848</v>
      </c>
      <c r="F102" s="42" t="s">
        <v>9</v>
      </c>
      <c r="G102" s="42" t="s">
        <v>59</v>
      </c>
      <c r="H102" s="42"/>
      <c r="I102" s="8">
        <f t="shared" ref="I102:J102" si="25">I103</f>
        <v>17848</v>
      </c>
      <c r="J102" s="8">
        <f t="shared" si="25"/>
        <v>17848</v>
      </c>
      <c r="K102" s="8">
        <f>K103</f>
        <v>55443</v>
      </c>
    </row>
    <row r="103" spans="1:13" ht="30.75" customHeight="1" x14ac:dyDescent="0.25">
      <c r="A103" s="43"/>
      <c r="B103" s="44"/>
      <c r="C103" s="42"/>
      <c r="D103" s="42"/>
      <c r="E103" s="44"/>
      <c r="F103" s="42"/>
      <c r="G103" s="7" t="s">
        <v>46</v>
      </c>
      <c r="H103" s="8">
        <f>B102+E102</f>
        <v>19747</v>
      </c>
      <c r="I103" s="8">
        <v>17848</v>
      </c>
      <c r="J103" s="8">
        <v>17848</v>
      </c>
      <c r="K103" s="8">
        <f>SUM(H103:J103)</f>
        <v>55443</v>
      </c>
      <c r="M103" s="4"/>
    </row>
    <row r="104" spans="1:13" ht="13.5" customHeight="1" x14ac:dyDescent="0.25">
      <c r="A104" s="43"/>
      <c r="B104" s="44"/>
      <c r="C104" s="42"/>
      <c r="D104" s="42"/>
      <c r="E104" s="44"/>
      <c r="F104" s="42"/>
      <c r="G104" s="9" t="s">
        <v>40</v>
      </c>
      <c r="H104" s="10">
        <v>10</v>
      </c>
      <c r="I104" s="10">
        <v>20</v>
      </c>
      <c r="J104" s="10">
        <v>20</v>
      </c>
      <c r="K104" s="10">
        <f>SUM(H104:J104)</f>
        <v>50</v>
      </c>
      <c r="M104" s="5"/>
    </row>
    <row r="105" spans="1:13" ht="13.5" customHeight="1" x14ac:dyDescent="0.25">
      <c r="A105" s="43"/>
      <c r="B105" s="44"/>
      <c r="C105" s="42"/>
      <c r="D105" s="42"/>
      <c r="E105" s="44"/>
      <c r="F105" s="42"/>
      <c r="G105" s="9" t="s">
        <v>41</v>
      </c>
      <c r="H105" s="10">
        <v>1750</v>
      </c>
      <c r="I105" s="10">
        <v>1800</v>
      </c>
      <c r="J105" s="10">
        <v>1800</v>
      </c>
      <c r="K105" s="10">
        <f>SUM(H105:J105)</f>
        <v>5350</v>
      </c>
      <c r="M105" s="5"/>
    </row>
    <row r="106" spans="1:13" ht="13.5" customHeight="1" x14ac:dyDescent="0.25">
      <c r="A106" s="43"/>
      <c r="B106" s="44"/>
      <c r="C106" s="42"/>
      <c r="D106" s="42"/>
      <c r="E106" s="44"/>
      <c r="F106" s="42"/>
      <c r="G106" s="9" t="s">
        <v>63</v>
      </c>
      <c r="H106" s="37">
        <v>17987</v>
      </c>
      <c r="I106" s="37">
        <v>16028</v>
      </c>
      <c r="J106" s="37">
        <v>16028</v>
      </c>
      <c r="K106" s="10">
        <f>SUM(H106:J106)</f>
        <v>50043</v>
      </c>
      <c r="M106" s="5"/>
    </row>
    <row r="107" spans="1:13" x14ac:dyDescent="0.25">
      <c r="A107" s="43" t="s">
        <v>26</v>
      </c>
      <c r="B107" s="44">
        <v>2515</v>
      </c>
      <c r="C107" s="42" t="s">
        <v>9</v>
      </c>
      <c r="D107" s="42">
        <v>8.84</v>
      </c>
      <c r="E107" s="44">
        <f>ROUNDDOWN(E17*D107%,0)</f>
        <v>32665</v>
      </c>
      <c r="F107" s="42" t="s">
        <v>9</v>
      </c>
      <c r="G107" s="42" t="s">
        <v>60</v>
      </c>
      <c r="H107" s="42"/>
      <c r="I107" s="8">
        <v>32665</v>
      </c>
      <c r="J107" s="8">
        <v>32665</v>
      </c>
      <c r="K107" s="8">
        <f>K108</f>
        <v>100510</v>
      </c>
    </row>
    <row r="108" spans="1:13" ht="30.75" customHeight="1" x14ac:dyDescent="0.25">
      <c r="A108" s="43"/>
      <c r="B108" s="44"/>
      <c r="C108" s="42"/>
      <c r="D108" s="42"/>
      <c r="E108" s="44"/>
      <c r="F108" s="42"/>
      <c r="G108" s="7" t="s">
        <v>46</v>
      </c>
      <c r="H108" s="8">
        <f>B107+E107</f>
        <v>35180</v>
      </c>
      <c r="I108" s="8">
        <v>32665</v>
      </c>
      <c r="J108" s="8">
        <v>32665</v>
      </c>
      <c r="K108" s="8">
        <f>SUM(H108:J108)</f>
        <v>100510</v>
      </c>
      <c r="M108" s="4"/>
    </row>
    <row r="109" spans="1:13" ht="13.5" customHeight="1" x14ac:dyDescent="0.25">
      <c r="A109" s="43"/>
      <c r="B109" s="44"/>
      <c r="C109" s="42"/>
      <c r="D109" s="42"/>
      <c r="E109" s="44"/>
      <c r="F109" s="42"/>
      <c r="G109" s="9" t="s">
        <v>41</v>
      </c>
      <c r="H109" s="10">
        <v>1160</v>
      </c>
      <c r="I109" s="10">
        <v>700</v>
      </c>
      <c r="J109" s="10">
        <v>700</v>
      </c>
      <c r="K109" s="10">
        <f>SUM(H109:J109)</f>
        <v>2560</v>
      </c>
      <c r="M109" s="5"/>
    </row>
    <row r="110" spans="1:13" ht="27" customHeight="1" x14ac:dyDescent="0.25">
      <c r="A110" s="43"/>
      <c r="B110" s="44"/>
      <c r="C110" s="42"/>
      <c r="D110" s="42"/>
      <c r="E110" s="44"/>
      <c r="F110" s="42"/>
      <c r="G110" s="9" t="s">
        <v>49</v>
      </c>
      <c r="H110" s="10">
        <v>4500</v>
      </c>
      <c r="I110" s="10">
        <v>4600</v>
      </c>
      <c r="J110" s="10">
        <v>4600</v>
      </c>
      <c r="K110" s="10">
        <f>SUM(H110:J110)</f>
        <v>13700</v>
      </c>
      <c r="M110" s="5"/>
    </row>
    <row r="111" spans="1:13" ht="15" customHeight="1" x14ac:dyDescent="0.25">
      <c r="A111" s="43"/>
      <c r="B111" s="44"/>
      <c r="C111" s="42"/>
      <c r="D111" s="42"/>
      <c r="E111" s="44"/>
      <c r="F111" s="42"/>
      <c r="G111" s="9" t="s">
        <v>63</v>
      </c>
      <c r="H111" s="37">
        <v>29520</v>
      </c>
      <c r="I111" s="35">
        <v>27365</v>
      </c>
      <c r="J111" s="35">
        <v>27365</v>
      </c>
      <c r="K111" s="10">
        <f>SUM(H111:J111)</f>
        <v>84250</v>
      </c>
      <c r="M111" s="5"/>
    </row>
    <row r="112" spans="1:13" ht="25.5" customHeight="1" x14ac:dyDescent="0.25">
      <c r="A112" s="59" t="s">
        <v>27</v>
      </c>
      <c r="B112" s="48">
        <v>70700</v>
      </c>
      <c r="C112" s="45" t="s">
        <v>9</v>
      </c>
      <c r="D112" s="64" t="s">
        <v>9</v>
      </c>
      <c r="E112" s="65"/>
      <c r="F112" s="48">
        <v>78957</v>
      </c>
      <c r="G112" s="44" t="s">
        <v>66</v>
      </c>
      <c r="H112" s="44"/>
      <c r="I112" s="8">
        <v>78957</v>
      </c>
      <c r="J112" s="8">
        <v>78957</v>
      </c>
      <c r="K112" s="8">
        <f>SUM(G112:J112)</f>
        <v>157914</v>
      </c>
      <c r="M112" s="5"/>
    </row>
    <row r="113" spans="1:14" ht="25.5" customHeight="1" x14ac:dyDescent="0.25">
      <c r="A113" s="60"/>
      <c r="B113" s="62"/>
      <c r="C113" s="62"/>
      <c r="D113" s="66"/>
      <c r="E113" s="67"/>
      <c r="F113" s="62"/>
      <c r="G113" s="7" t="s">
        <v>46</v>
      </c>
      <c r="H113" s="8">
        <f>H114</f>
        <v>149657</v>
      </c>
      <c r="I113" s="8">
        <f t="shared" ref="I113:K113" si="26">I114</f>
        <v>78957</v>
      </c>
      <c r="J113" s="8">
        <f t="shared" si="26"/>
        <v>78957</v>
      </c>
      <c r="K113" s="8">
        <f t="shared" si="26"/>
        <v>307571</v>
      </c>
      <c r="M113" s="5"/>
    </row>
    <row r="114" spans="1:14" ht="17.25" customHeight="1" x14ac:dyDescent="0.25">
      <c r="A114" s="61"/>
      <c r="B114" s="63"/>
      <c r="C114" s="63"/>
      <c r="D114" s="68"/>
      <c r="E114" s="69"/>
      <c r="F114" s="63"/>
      <c r="G114" s="9" t="s">
        <v>63</v>
      </c>
      <c r="H114" s="19">
        <v>149657</v>
      </c>
      <c r="I114" s="19">
        <v>78957</v>
      </c>
      <c r="J114" s="19">
        <v>78957</v>
      </c>
      <c r="K114" s="19">
        <f>H114+I114+J114</f>
        <v>307571</v>
      </c>
      <c r="M114" s="5"/>
    </row>
    <row r="115" spans="1:14" ht="27" customHeight="1" x14ac:dyDescent="0.25">
      <c r="A115" s="57" t="s">
        <v>7</v>
      </c>
      <c r="B115" s="44">
        <f>B17+B10+B112</f>
        <v>189352</v>
      </c>
      <c r="C115" s="44">
        <f>C10</f>
        <v>341095</v>
      </c>
      <c r="D115" s="42">
        <f>D17</f>
        <v>100</v>
      </c>
      <c r="E115" s="44">
        <f>E17</f>
        <v>369519</v>
      </c>
      <c r="F115" s="44">
        <f>F112</f>
        <v>78957</v>
      </c>
      <c r="G115" s="42" t="s">
        <v>70</v>
      </c>
      <c r="H115" s="42"/>
      <c r="I115" s="8">
        <f>I116+I117+I123</f>
        <v>789571</v>
      </c>
      <c r="J115" s="8">
        <f>J116+J117+J123</f>
        <v>789571</v>
      </c>
      <c r="K115" s="8">
        <f>K116+K117+K123</f>
        <v>2558065</v>
      </c>
    </row>
    <row r="116" spans="1:14" ht="27" customHeight="1" x14ac:dyDescent="0.25">
      <c r="A116" s="58"/>
      <c r="B116" s="44"/>
      <c r="C116" s="44"/>
      <c r="D116" s="42"/>
      <c r="E116" s="44"/>
      <c r="F116" s="42"/>
      <c r="G116" s="7" t="s">
        <v>11</v>
      </c>
      <c r="H116" s="8">
        <f>H18</f>
        <v>3778</v>
      </c>
      <c r="I116" s="8">
        <f>I18</f>
        <v>4000</v>
      </c>
      <c r="J116" s="8">
        <f>J18</f>
        <v>4000</v>
      </c>
      <c r="K116" s="8">
        <f>SUM(H116:J116)</f>
        <v>11778</v>
      </c>
    </row>
    <row r="117" spans="1:14" ht="27" customHeight="1" x14ac:dyDescent="0.25">
      <c r="A117" s="58"/>
      <c r="B117" s="44"/>
      <c r="C117" s="44"/>
      <c r="D117" s="42"/>
      <c r="E117" s="44"/>
      <c r="F117" s="42"/>
      <c r="G117" s="7" t="s">
        <v>46</v>
      </c>
      <c r="H117" s="8">
        <f>H118+H119+H120+H121+H122</f>
        <v>926145</v>
      </c>
      <c r="I117" s="8">
        <f>I118+I119+I120+I121+I122</f>
        <v>785571</v>
      </c>
      <c r="J117" s="8">
        <f t="shared" ref="J117:K117" si="27">J118+J119+J120+J121+J122</f>
        <v>785571</v>
      </c>
      <c r="K117" s="8">
        <f t="shared" si="27"/>
        <v>2497287</v>
      </c>
    </row>
    <row r="118" spans="1:14" ht="27" customHeight="1" x14ac:dyDescent="0.25">
      <c r="A118" s="58"/>
      <c r="B118" s="44"/>
      <c r="C118" s="44"/>
      <c r="D118" s="42"/>
      <c r="E118" s="44"/>
      <c r="F118" s="42"/>
      <c r="G118" s="31" t="s">
        <v>68</v>
      </c>
      <c r="H118" s="19">
        <f>H12</f>
        <v>131995</v>
      </c>
      <c r="I118" s="19">
        <f t="shared" ref="I118:J118" si="28">I12</f>
        <v>132000</v>
      </c>
      <c r="J118" s="19">
        <f t="shared" si="28"/>
        <v>132000</v>
      </c>
      <c r="K118" s="19">
        <f>H118+I118+J118</f>
        <v>395995</v>
      </c>
    </row>
    <row r="119" spans="1:14" ht="27" customHeight="1" x14ac:dyDescent="0.25">
      <c r="A119" s="58"/>
      <c r="B119" s="44"/>
      <c r="C119" s="44"/>
      <c r="D119" s="42"/>
      <c r="E119" s="44"/>
      <c r="F119" s="42"/>
      <c r="G119" s="9" t="s">
        <v>40</v>
      </c>
      <c r="H119" s="19">
        <f>H13+H20</f>
        <v>18070</v>
      </c>
      <c r="I119" s="19">
        <f t="shared" ref="I119:J119" si="29">I13+I20</f>
        <v>18120</v>
      </c>
      <c r="J119" s="19">
        <f t="shared" si="29"/>
        <v>18120</v>
      </c>
      <c r="K119" s="19">
        <f t="shared" ref="K119:K126" si="30">H119+I119+J119</f>
        <v>54310</v>
      </c>
    </row>
    <row r="120" spans="1:14" ht="27" customHeight="1" x14ac:dyDescent="0.25">
      <c r="A120" s="58"/>
      <c r="B120" s="44"/>
      <c r="C120" s="44"/>
      <c r="D120" s="42"/>
      <c r="E120" s="44"/>
      <c r="F120" s="42"/>
      <c r="G120" s="9" t="s">
        <v>41</v>
      </c>
      <c r="H120" s="19">
        <f>H14+H21</f>
        <v>34452</v>
      </c>
      <c r="I120" s="19">
        <f t="shared" ref="I120:J120" si="31">I14+I21</f>
        <v>30550</v>
      </c>
      <c r="J120" s="19">
        <f t="shared" si="31"/>
        <v>30550</v>
      </c>
      <c r="K120" s="19">
        <f t="shared" si="30"/>
        <v>95552</v>
      </c>
    </row>
    <row r="121" spans="1:14" ht="27" customHeight="1" x14ac:dyDescent="0.25">
      <c r="A121" s="58"/>
      <c r="B121" s="44"/>
      <c r="C121" s="44"/>
      <c r="D121" s="42"/>
      <c r="E121" s="44"/>
      <c r="F121" s="42"/>
      <c r="G121" s="9" t="s">
        <v>69</v>
      </c>
      <c r="H121" s="19">
        <f>H15+H22</f>
        <v>120170</v>
      </c>
      <c r="I121" s="19">
        <f t="shared" ref="I121:J121" si="32">I15+I22</f>
        <v>121720</v>
      </c>
      <c r="J121" s="19">
        <f t="shared" si="32"/>
        <v>121720</v>
      </c>
      <c r="K121" s="19">
        <f t="shared" si="30"/>
        <v>363610</v>
      </c>
    </row>
    <row r="122" spans="1:14" ht="27" customHeight="1" x14ac:dyDescent="0.25">
      <c r="A122" s="58"/>
      <c r="B122" s="44"/>
      <c r="C122" s="44"/>
      <c r="D122" s="42"/>
      <c r="E122" s="44"/>
      <c r="F122" s="42"/>
      <c r="G122" s="9" t="s">
        <v>63</v>
      </c>
      <c r="H122" s="19">
        <f>H16+H23+H114</f>
        <v>621458</v>
      </c>
      <c r="I122" s="19">
        <f>I16+I23+I114</f>
        <v>483181</v>
      </c>
      <c r="J122" s="19">
        <f t="shared" ref="J122" si="33">J16+J23+J114</f>
        <v>483181</v>
      </c>
      <c r="K122" s="19">
        <f t="shared" si="30"/>
        <v>1587820</v>
      </c>
    </row>
    <row r="123" spans="1:14" ht="27" customHeight="1" x14ac:dyDescent="0.25">
      <c r="A123" s="58"/>
      <c r="B123" s="44"/>
      <c r="C123" s="44"/>
      <c r="D123" s="42"/>
      <c r="E123" s="44"/>
      <c r="F123" s="42"/>
      <c r="G123" s="20" t="s">
        <v>62</v>
      </c>
      <c r="H123" s="8">
        <f>H24</f>
        <v>49000</v>
      </c>
      <c r="I123" s="8">
        <f t="shared" ref="I123:J123" si="34">I24</f>
        <v>0</v>
      </c>
      <c r="J123" s="8">
        <f t="shared" si="34"/>
        <v>0</v>
      </c>
      <c r="K123" s="22">
        <f t="shared" si="30"/>
        <v>49000</v>
      </c>
    </row>
    <row r="124" spans="1:14" ht="27" customHeight="1" x14ac:dyDescent="0.25">
      <c r="A124" s="58"/>
      <c r="B124" s="44"/>
      <c r="C124" s="44"/>
      <c r="D124" s="42"/>
      <c r="E124" s="44"/>
      <c r="F124" s="42"/>
      <c r="G124" s="28" t="s">
        <v>40</v>
      </c>
      <c r="H124" s="19">
        <f t="shared" ref="H124:J126" si="35">H25</f>
        <v>15000</v>
      </c>
      <c r="I124" s="19">
        <f t="shared" si="35"/>
        <v>0</v>
      </c>
      <c r="J124" s="19">
        <f t="shared" si="35"/>
        <v>0</v>
      </c>
      <c r="K124" s="34">
        <f t="shared" si="30"/>
        <v>15000</v>
      </c>
    </row>
    <row r="125" spans="1:14" ht="27" customHeight="1" x14ac:dyDescent="0.25">
      <c r="A125" s="58"/>
      <c r="B125" s="44"/>
      <c r="C125" s="44"/>
      <c r="D125" s="42"/>
      <c r="E125" s="44"/>
      <c r="F125" s="42"/>
      <c r="G125" s="9" t="s">
        <v>49</v>
      </c>
      <c r="H125" s="19">
        <f t="shared" si="35"/>
        <v>7000</v>
      </c>
      <c r="I125" s="19">
        <f t="shared" si="35"/>
        <v>0</v>
      </c>
      <c r="J125" s="19">
        <f t="shared" si="35"/>
        <v>0</v>
      </c>
      <c r="K125" s="34">
        <f t="shared" si="30"/>
        <v>7000</v>
      </c>
    </row>
    <row r="126" spans="1:14" ht="27" customHeight="1" x14ac:dyDescent="0.25">
      <c r="A126" s="58"/>
      <c r="B126" s="44"/>
      <c r="C126" s="44"/>
      <c r="D126" s="42"/>
      <c r="E126" s="44"/>
      <c r="F126" s="42"/>
      <c r="G126" s="26" t="s">
        <v>74</v>
      </c>
      <c r="H126" s="19">
        <f t="shared" si="35"/>
        <v>27000</v>
      </c>
      <c r="I126" s="19">
        <f t="shared" si="35"/>
        <v>0</v>
      </c>
      <c r="J126" s="19">
        <f t="shared" si="35"/>
        <v>0</v>
      </c>
      <c r="K126" s="34">
        <f t="shared" si="30"/>
        <v>27000</v>
      </c>
      <c r="N126" s="29"/>
    </row>
    <row r="127" spans="1:14" ht="36.75" customHeight="1" x14ac:dyDescent="0.25">
      <c r="A127" s="43" t="s">
        <v>45</v>
      </c>
      <c r="B127" s="70"/>
      <c r="C127" s="70"/>
      <c r="D127" s="70"/>
      <c r="E127" s="70"/>
      <c r="F127" s="70"/>
      <c r="G127" s="71" t="s">
        <v>67</v>
      </c>
      <c r="H127" s="72"/>
      <c r="I127" s="8">
        <v>63791</v>
      </c>
      <c r="J127" s="8">
        <v>63791</v>
      </c>
      <c r="K127" s="8">
        <f>K128</f>
        <v>191373</v>
      </c>
      <c r="N127" s="30"/>
    </row>
    <row r="128" spans="1:14" ht="36.75" customHeight="1" x14ac:dyDescent="0.25">
      <c r="A128" s="70"/>
      <c r="B128" s="70"/>
      <c r="C128" s="70"/>
      <c r="D128" s="70"/>
      <c r="E128" s="70"/>
      <c r="F128" s="70"/>
      <c r="G128" s="14" t="s">
        <v>65</v>
      </c>
      <c r="H128" s="8">
        <v>63791</v>
      </c>
      <c r="I128" s="8">
        <v>63791</v>
      </c>
      <c r="J128" s="8">
        <v>63791</v>
      </c>
      <c r="K128" s="8">
        <v>191373</v>
      </c>
      <c r="N128" s="30"/>
    </row>
    <row r="129" spans="1:13" ht="29.25" customHeight="1" x14ac:dyDescent="0.25">
      <c r="A129" s="11" t="s">
        <v>28</v>
      </c>
      <c r="B129" s="12">
        <f>B115</f>
        <v>189352</v>
      </c>
      <c r="C129" s="12">
        <f>C115</f>
        <v>341095</v>
      </c>
      <c r="D129" s="13">
        <v>100</v>
      </c>
      <c r="E129" s="12">
        <f>E115</f>
        <v>369519</v>
      </c>
      <c r="F129" s="12">
        <f>F115</f>
        <v>78957</v>
      </c>
      <c r="G129" s="55">
        <f>H116+H117+H123+H128</f>
        <v>1042714</v>
      </c>
      <c r="H129" s="56"/>
      <c r="I129" s="12">
        <f>I115+I127</f>
        <v>853362</v>
      </c>
      <c r="J129" s="12">
        <f>J115+J127</f>
        <v>853362</v>
      </c>
      <c r="K129" s="12">
        <f>K115+K127</f>
        <v>2749438</v>
      </c>
      <c r="M129" s="5"/>
    </row>
    <row r="132" spans="1:13" ht="15.75" x14ac:dyDescent="0.25">
      <c r="A132" s="6" t="s">
        <v>72</v>
      </c>
      <c r="B132" s="6"/>
      <c r="H132" s="6"/>
      <c r="J132" s="39" t="s">
        <v>73</v>
      </c>
    </row>
  </sheetData>
  <mergeCells count="143">
    <mergeCell ref="C97:C101"/>
    <mergeCell ref="D97:D101"/>
    <mergeCell ref="E97:E101"/>
    <mergeCell ref="G10:H10"/>
    <mergeCell ref="C7:E7"/>
    <mergeCell ref="D8:E8"/>
    <mergeCell ref="G9:H9"/>
    <mergeCell ref="A7:A9"/>
    <mergeCell ref="B7:B9"/>
    <mergeCell ref="F7:F9"/>
    <mergeCell ref="G7:K8"/>
    <mergeCell ref="A10:A16"/>
    <mergeCell ref="B10:B16"/>
    <mergeCell ref="C10:C16"/>
    <mergeCell ref="D10:E16"/>
    <mergeCell ref="F10:F16"/>
    <mergeCell ref="G17:H17"/>
    <mergeCell ref="A28:A34"/>
    <mergeCell ref="B28:B34"/>
    <mergeCell ref="C28:C34"/>
    <mergeCell ref="D28:D34"/>
    <mergeCell ref="E28:E34"/>
    <mergeCell ref="F28:F34"/>
    <mergeCell ref="G28:H28"/>
    <mergeCell ref="A17:A27"/>
    <mergeCell ref="B17:B27"/>
    <mergeCell ref="C17:C27"/>
    <mergeCell ref="D17:D27"/>
    <mergeCell ref="E17:E27"/>
    <mergeCell ref="F17:F27"/>
    <mergeCell ref="A46:A49"/>
    <mergeCell ref="B46:B49"/>
    <mergeCell ref="C46:C49"/>
    <mergeCell ref="D46:D49"/>
    <mergeCell ref="E46:E49"/>
    <mergeCell ref="F46:F49"/>
    <mergeCell ref="G46:H46"/>
    <mergeCell ref="G35:H35"/>
    <mergeCell ref="A35:A40"/>
    <mergeCell ref="B35:B40"/>
    <mergeCell ref="C35:C40"/>
    <mergeCell ref="D35:D40"/>
    <mergeCell ref="E35:E40"/>
    <mergeCell ref="F35:F40"/>
    <mergeCell ref="G41:H41"/>
    <mergeCell ref="A65:A69"/>
    <mergeCell ref="B65:B69"/>
    <mergeCell ref="C65:C69"/>
    <mergeCell ref="D65:D69"/>
    <mergeCell ref="E65:E69"/>
    <mergeCell ref="F65:F69"/>
    <mergeCell ref="G50:H50"/>
    <mergeCell ref="A58:A64"/>
    <mergeCell ref="B58:B64"/>
    <mergeCell ref="C58:C64"/>
    <mergeCell ref="D58:D64"/>
    <mergeCell ref="E58:E64"/>
    <mergeCell ref="G58:H58"/>
    <mergeCell ref="G65:H65"/>
    <mergeCell ref="F58:F64"/>
    <mergeCell ref="A50:A57"/>
    <mergeCell ref="B50:B57"/>
    <mergeCell ref="C50:C57"/>
    <mergeCell ref="D50:D57"/>
    <mergeCell ref="E50:E57"/>
    <mergeCell ref="F50:F57"/>
    <mergeCell ref="G70:H70"/>
    <mergeCell ref="G79:H79"/>
    <mergeCell ref="A75:A78"/>
    <mergeCell ref="B75:B78"/>
    <mergeCell ref="C75:C78"/>
    <mergeCell ref="D75:D78"/>
    <mergeCell ref="E75:E78"/>
    <mergeCell ref="F75:F78"/>
    <mergeCell ref="G75:H75"/>
    <mergeCell ref="F79:F83"/>
    <mergeCell ref="A79:A83"/>
    <mergeCell ref="B79:B83"/>
    <mergeCell ref="C79:C83"/>
    <mergeCell ref="D79:D83"/>
    <mergeCell ref="E79:E83"/>
    <mergeCell ref="A70:A74"/>
    <mergeCell ref="B70:B74"/>
    <mergeCell ref="C70:C74"/>
    <mergeCell ref="D70:D74"/>
    <mergeCell ref="E70:E74"/>
    <mergeCell ref="F70:F74"/>
    <mergeCell ref="E89:E96"/>
    <mergeCell ref="F89:F96"/>
    <mergeCell ref="G89:H89"/>
    <mergeCell ref="A84:A88"/>
    <mergeCell ref="B84:B88"/>
    <mergeCell ref="C84:C88"/>
    <mergeCell ref="D84:D88"/>
    <mergeCell ref="E84:E88"/>
    <mergeCell ref="F84:F88"/>
    <mergeCell ref="G129:H129"/>
    <mergeCell ref="G107:H107"/>
    <mergeCell ref="B115:B126"/>
    <mergeCell ref="C115:C126"/>
    <mergeCell ref="D115:D126"/>
    <mergeCell ref="E115:E126"/>
    <mergeCell ref="F115:F126"/>
    <mergeCell ref="G115:H115"/>
    <mergeCell ref="A107:A111"/>
    <mergeCell ref="B107:B111"/>
    <mergeCell ref="C107:C111"/>
    <mergeCell ref="D107:D111"/>
    <mergeCell ref="E107:E111"/>
    <mergeCell ref="F107:F111"/>
    <mergeCell ref="A115:A126"/>
    <mergeCell ref="G112:H112"/>
    <mergeCell ref="A112:A114"/>
    <mergeCell ref="B112:B114"/>
    <mergeCell ref="C112:C114"/>
    <mergeCell ref="D112:E114"/>
    <mergeCell ref="F112:F114"/>
    <mergeCell ref="A127:F128"/>
    <mergeCell ref="G127:H127"/>
    <mergeCell ref="A4:K4"/>
    <mergeCell ref="A5:K5"/>
    <mergeCell ref="G97:H97"/>
    <mergeCell ref="A102:A106"/>
    <mergeCell ref="B102:B106"/>
    <mergeCell ref="C102:C106"/>
    <mergeCell ref="D102:D106"/>
    <mergeCell ref="E102:E106"/>
    <mergeCell ref="F102:F106"/>
    <mergeCell ref="G102:H102"/>
    <mergeCell ref="A97:A101"/>
    <mergeCell ref="B97:B101"/>
    <mergeCell ref="A41:A45"/>
    <mergeCell ref="B41:B45"/>
    <mergeCell ref="C41:C45"/>
    <mergeCell ref="D41:D45"/>
    <mergeCell ref="E41:E45"/>
    <mergeCell ref="F41:F45"/>
    <mergeCell ref="F97:F101"/>
    <mergeCell ref="G84:H84"/>
    <mergeCell ref="A89:A96"/>
    <mergeCell ref="B89:B96"/>
    <mergeCell ref="C89:C96"/>
    <mergeCell ref="D89:D96"/>
  </mergeCells>
  <pageMargins left="0.31496062992125984" right="0.11811023622047245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Darbinieks</dc:creator>
  <cp:lastModifiedBy>Evita APLOKA</cp:lastModifiedBy>
  <cp:lastPrinted>2024-02-29T12:34:05Z</cp:lastPrinted>
  <dcterms:created xsi:type="dcterms:W3CDTF">2023-04-12T14:59:20Z</dcterms:created>
  <dcterms:modified xsi:type="dcterms:W3CDTF">2024-04-05T09:06:06Z</dcterms:modified>
</cp:coreProperties>
</file>