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verita.balande\Documents\Everita\Novada_domes_sedes_protokoli\2024\Domes_lemumu_pielikumi\Prot_17_31_10\"/>
    </mc:Choice>
  </mc:AlternateContent>
  <xr:revisionPtr revIDLastSave="0" documentId="13_ncr:1_{4ACD57FD-19A5-42E7-8CD0-68E0EEB29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pa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2" l="1"/>
  <c r="L20" i="2"/>
  <c r="L18" i="2"/>
  <c r="L17" i="2"/>
  <c r="N20" i="2"/>
  <c r="N19" i="2"/>
  <c r="N18" i="2"/>
  <c r="N17" i="2"/>
  <c r="M17" i="2"/>
  <c r="N131" i="2"/>
  <c r="L131" i="2"/>
  <c r="M131" i="2"/>
  <c r="K134" i="2"/>
  <c r="K131" i="2"/>
  <c r="E122" i="2"/>
  <c r="D21" i="2"/>
  <c r="K11" i="2"/>
  <c r="K17" i="2"/>
  <c r="N102" i="2"/>
  <c r="N80" i="2"/>
  <c r="K30" i="2"/>
  <c r="K133" i="2" s="1"/>
  <c r="K31" i="2"/>
  <c r="K25" i="2"/>
  <c r="K37" i="2"/>
  <c r="N38" i="2"/>
  <c r="K76" i="2" l="1"/>
  <c r="K24" i="2"/>
  <c r="K126" i="2" s="1"/>
  <c r="K29" i="2"/>
  <c r="K132" i="2" s="1"/>
  <c r="K27" i="2"/>
  <c r="K129" i="2" s="1"/>
  <c r="K79" i="2"/>
  <c r="N79" i="2" s="1"/>
  <c r="K28" i="2" l="1"/>
  <c r="K130" i="2" s="1"/>
  <c r="K60" i="2"/>
  <c r="L60" i="2"/>
  <c r="M60" i="2"/>
  <c r="N61" i="2"/>
  <c r="L27" i="2"/>
  <c r="M26" i="2"/>
  <c r="L26" i="2"/>
  <c r="M24" i="2"/>
  <c r="L24" i="2"/>
  <c r="K26" i="2"/>
  <c r="N60" i="2" l="1"/>
  <c r="K23" i="2"/>
  <c r="K41" i="2"/>
  <c r="K47" i="2"/>
  <c r="K52" i="2"/>
  <c r="K70" i="2"/>
  <c r="K82" i="2"/>
  <c r="K86" i="2"/>
  <c r="K91" i="2"/>
  <c r="K104" i="2"/>
  <c r="K109" i="2"/>
  <c r="K115" i="2"/>
  <c r="K96" i="2"/>
  <c r="K63" i="2"/>
  <c r="K56" i="2"/>
  <c r="K33" i="2"/>
  <c r="G21" i="2"/>
  <c r="G119" i="2" s="1"/>
  <c r="N135" i="2" l="1"/>
  <c r="M125" i="2"/>
  <c r="L125" i="2"/>
  <c r="K125" i="2"/>
  <c r="F122" i="2"/>
  <c r="F137" i="2" s="1"/>
  <c r="E137" i="2"/>
  <c r="C122" i="2"/>
  <c r="C137" i="2" s="1"/>
  <c r="N121" i="2"/>
  <c r="N120" i="2" s="1"/>
  <c r="N119" i="2" s="1"/>
  <c r="M120" i="2"/>
  <c r="L120" i="2"/>
  <c r="K120" i="2"/>
  <c r="N118" i="2"/>
  <c r="N117" i="2"/>
  <c r="N116" i="2"/>
  <c r="E114" i="2"/>
  <c r="N115" i="2" s="1"/>
  <c r="N114" i="2" s="1"/>
  <c r="N113" i="2"/>
  <c r="N111" i="2"/>
  <c r="N110" i="2"/>
  <c r="M108" i="2"/>
  <c r="L108" i="2"/>
  <c r="E108" i="2"/>
  <c r="N109" i="2" s="1"/>
  <c r="N108" i="2" s="1"/>
  <c r="N107" i="2"/>
  <c r="N106" i="2"/>
  <c r="N105" i="2"/>
  <c r="M103" i="2"/>
  <c r="L103" i="2"/>
  <c r="E103" i="2"/>
  <c r="N104" i="2" s="1"/>
  <c r="N103" i="2" s="1"/>
  <c r="N101" i="2"/>
  <c r="M101" i="2"/>
  <c r="L101" i="2"/>
  <c r="K101" i="2"/>
  <c r="N100" i="2"/>
  <c r="N99" i="2"/>
  <c r="N98" i="2"/>
  <c r="N97" i="2"/>
  <c r="N96" i="2"/>
  <c r="M95" i="2"/>
  <c r="L95" i="2"/>
  <c r="E95" i="2"/>
  <c r="N94" i="2"/>
  <c r="N93" i="2"/>
  <c r="N92" i="2"/>
  <c r="M90" i="2"/>
  <c r="L90" i="2"/>
  <c r="E90" i="2"/>
  <c r="N91" i="2" s="1"/>
  <c r="N90" i="2" s="1"/>
  <c r="N89" i="2"/>
  <c r="N88" i="2"/>
  <c r="N87" i="2"/>
  <c r="M86" i="2"/>
  <c r="L86" i="2"/>
  <c r="E85" i="2"/>
  <c r="N84" i="2"/>
  <c r="N83" i="2"/>
  <c r="M81" i="2"/>
  <c r="L81" i="2"/>
  <c r="E81" i="2"/>
  <c r="N82" i="2" s="1"/>
  <c r="N81" i="2" s="1"/>
  <c r="N78" i="2"/>
  <c r="N77" i="2"/>
  <c r="N75" i="2"/>
  <c r="E74" i="2"/>
  <c r="L76" i="2" s="1"/>
  <c r="L74" i="2" s="1"/>
  <c r="N73" i="2"/>
  <c r="N72" i="2"/>
  <c r="N71" i="2"/>
  <c r="E69" i="2"/>
  <c r="N70" i="2" s="1"/>
  <c r="N69" i="2" s="1"/>
  <c r="N68" i="2"/>
  <c r="M67" i="2"/>
  <c r="L67" i="2"/>
  <c r="K67" i="2"/>
  <c r="N66" i="2"/>
  <c r="N65" i="2"/>
  <c r="N64" i="2"/>
  <c r="N63" i="2"/>
  <c r="M62" i="2"/>
  <c r="L62" i="2"/>
  <c r="E62" i="2"/>
  <c r="N59" i="2"/>
  <c r="N58" i="2"/>
  <c r="N57" i="2"/>
  <c r="N56" i="2"/>
  <c r="M55" i="2"/>
  <c r="L55" i="2"/>
  <c r="E55" i="2"/>
  <c r="N54" i="2"/>
  <c r="N53" i="2"/>
  <c r="M51" i="2"/>
  <c r="L51" i="2"/>
  <c r="E51" i="2"/>
  <c r="N50" i="2"/>
  <c r="N49" i="2"/>
  <c r="N48" i="2"/>
  <c r="M46" i="2"/>
  <c r="L46" i="2"/>
  <c r="E46" i="2"/>
  <c r="N45" i="2"/>
  <c r="N44" i="2"/>
  <c r="N43" i="2"/>
  <c r="N42" i="2"/>
  <c r="M40" i="2"/>
  <c r="L40" i="2"/>
  <c r="E40" i="2"/>
  <c r="N39" i="2"/>
  <c r="N37" i="2"/>
  <c r="N36" i="2"/>
  <c r="N35" i="2"/>
  <c r="N34" i="2"/>
  <c r="N33" i="2"/>
  <c r="M32" i="2"/>
  <c r="L32" i="2"/>
  <c r="E32" i="2"/>
  <c r="M31" i="2"/>
  <c r="M134" i="2" s="1"/>
  <c r="L31" i="2"/>
  <c r="L134" i="2" s="1"/>
  <c r="M30" i="2"/>
  <c r="M133" i="2" s="1"/>
  <c r="L30" i="2"/>
  <c r="L133" i="2" s="1"/>
  <c r="M29" i="2"/>
  <c r="M132" i="2" s="1"/>
  <c r="L29" i="2"/>
  <c r="L132" i="2" s="1"/>
  <c r="M27" i="2"/>
  <c r="M129" i="2" s="1"/>
  <c r="L129" i="2"/>
  <c r="M128" i="2"/>
  <c r="L128" i="2"/>
  <c r="K128" i="2"/>
  <c r="M25" i="2"/>
  <c r="L25" i="2"/>
  <c r="L127" i="2" s="1"/>
  <c r="K127" i="2"/>
  <c r="M126" i="2"/>
  <c r="L126" i="2"/>
  <c r="M22" i="2"/>
  <c r="M123" i="2" s="1"/>
  <c r="L22" i="2"/>
  <c r="L123" i="2" s="1"/>
  <c r="K22" i="2"/>
  <c r="K123" i="2" s="1"/>
  <c r="D122" i="2"/>
  <c r="B21" i="2"/>
  <c r="B122" i="2" s="1"/>
  <c r="B137" i="2" s="1"/>
  <c r="N16" i="2"/>
  <c r="N15" i="2"/>
  <c r="N14" i="2"/>
  <c r="N13" i="2"/>
  <c r="N12" i="2"/>
  <c r="N11" i="2"/>
  <c r="N10" i="2" s="1"/>
  <c r="M10" i="2"/>
  <c r="L10" i="2"/>
  <c r="K124" i="2" l="1"/>
  <c r="J137" i="2" s="1"/>
  <c r="N129" i="2"/>
  <c r="M76" i="2"/>
  <c r="M74" i="2" s="1"/>
  <c r="N32" i="2"/>
  <c r="L28" i="2"/>
  <c r="L130" i="2" s="1"/>
  <c r="N133" i="2"/>
  <c r="N55" i="2"/>
  <c r="N67" i="2"/>
  <c r="N62" i="2" s="1"/>
  <c r="N132" i="2"/>
  <c r="N128" i="2"/>
  <c r="N125" i="2"/>
  <c r="M23" i="2"/>
  <c r="M21" i="2" s="1"/>
  <c r="N52" i="2"/>
  <c r="N51" i="2" s="1"/>
  <c r="N47" i="2"/>
  <c r="N46" i="2" s="1"/>
  <c r="N95" i="2"/>
  <c r="N41" i="2"/>
  <c r="N40" i="2" s="1"/>
  <c r="N86" i="2"/>
  <c r="N85" i="2" s="1"/>
  <c r="L124" i="2"/>
  <c r="L23" i="2"/>
  <c r="L21" i="2" s="1"/>
  <c r="N123" i="2"/>
  <c r="N126" i="2"/>
  <c r="N134" i="2"/>
  <c r="M28" i="2"/>
  <c r="M130" i="2" s="1"/>
  <c r="N22" i="2"/>
  <c r="N24" i="2"/>
  <c r="N25" i="2"/>
  <c r="N26" i="2"/>
  <c r="N27" i="2"/>
  <c r="N29" i="2"/>
  <c r="N30" i="2"/>
  <c r="N31" i="2"/>
  <c r="M127" i="2"/>
  <c r="N127" i="2" s="1"/>
  <c r="L122" i="2" l="1"/>
  <c r="L137" i="2" s="1"/>
  <c r="N76" i="2"/>
  <c r="N74" i="2" s="1"/>
  <c r="N130" i="2"/>
  <c r="N23" i="2"/>
  <c r="N28" i="2"/>
  <c r="M124" i="2"/>
  <c r="M122" i="2" s="1"/>
  <c r="M137" i="2" s="1"/>
  <c r="N124" i="2"/>
  <c r="N21" i="2" l="1"/>
  <c r="N122" i="2"/>
  <c r="N137" i="2" s="1"/>
</calcChain>
</file>

<file path=xl/sharedStrings.xml><?xml version="1.0" encoding="utf-8"?>
<sst xmlns="http://schemas.openxmlformats.org/spreadsheetml/2006/main" count="171" uniqueCount="77">
  <si>
    <t>Teritorijas nosaukums</t>
  </si>
  <si>
    <t>EUR</t>
  </si>
  <si>
    <t>52% no Ceļu un ielu fonda pagastu  apvienības pārvaldei pašvaldības valdījumā esošo ceļu uzturēšanai pagastos</t>
  </si>
  <si>
    <t>%</t>
  </si>
  <si>
    <t>2024. gads</t>
  </si>
  <si>
    <t>2025. gads</t>
  </si>
  <si>
    <t>Kopā</t>
  </si>
  <si>
    <t>Alūksnes pilsēta</t>
  </si>
  <si>
    <t>Alūksnes novada pagastu apvienības pārvalde, t.sk.</t>
  </si>
  <si>
    <t>Ar autoceļu uzturēšanas darbu veikšanu saistīto darbinieku atlīdzībai</t>
  </si>
  <si>
    <t>Alsviķu pagasts</t>
  </si>
  <si>
    <t>Annas pagasts</t>
  </si>
  <si>
    <t>Ilzenes pagasts</t>
  </si>
  <si>
    <t>Jaunalūksnes pagasts</t>
  </si>
  <si>
    <t>Jaunannas pagasts</t>
  </si>
  <si>
    <t>Jaunlaicenes pagasts</t>
  </si>
  <si>
    <t>Kalncempju pagasts</t>
  </si>
  <si>
    <t>Liepnas pagasts</t>
  </si>
  <si>
    <t>Malienas pagasts</t>
  </si>
  <si>
    <t>Mālupes pagasts</t>
  </si>
  <si>
    <t>Mārkalnes pagasts</t>
  </si>
  <si>
    <t>Pededzes pagasts</t>
  </si>
  <si>
    <t>Veclaicenes pagasts</t>
  </si>
  <si>
    <t>Zeltiņu pagasts</t>
  </si>
  <si>
    <t>Ziemera pagasts</t>
  </si>
  <si>
    <t>Uzkrājuma fonds</t>
  </si>
  <si>
    <t>Pavisam kopā</t>
  </si>
  <si>
    <t>Apstiprināts ar Alūksnes novada pašvaldības domes</t>
  </si>
  <si>
    <t>ALŪKSNES NOVADA PAŠVALDĪBAS CEĻU UN IELU FONDA</t>
  </si>
  <si>
    <t>Domes priekšsēdētājs</t>
  </si>
  <si>
    <t>Dz.ADLERS</t>
  </si>
  <si>
    <t>VIDĒJĀ (TRIJU GADU) TERMIŅA PLĀNS 2024. – 2026. GADAM</t>
  </si>
  <si>
    <t>Ceļu un ielu fonda līdzekļu sadalījums 2024. gadam</t>
  </si>
  <si>
    <t>Naudas līdzekļu atlikums uz 31.12.2023.</t>
  </si>
  <si>
    <t>Ceļu un ielu fonda vidējā termiņa plāns 2024. – 2026. gadam, EUR</t>
  </si>
  <si>
    <t>2026. gads</t>
  </si>
  <si>
    <t xml:space="preserve">Ielu uzturēšanai, t.sk. </t>
  </si>
  <si>
    <t xml:space="preserve">tranzīta ielām </t>
  </si>
  <si>
    <t>tiltiem</t>
  </si>
  <si>
    <t>satiksmes drošības uzlabošanai</t>
  </si>
  <si>
    <t>ielām, pa kurām kursē sabiedriskais transports</t>
  </si>
  <si>
    <t>2024.gada papildus mērķdotācija par pārņemtajiem valsts vietējo autoceļu posma kilometriem, EUR</t>
  </si>
  <si>
    <t xml:space="preserve">Autoceļu uzturēšanai, t.sk. </t>
  </si>
  <si>
    <t>autoceļiem, pa kurām kursē sabiedriskais transports</t>
  </si>
  <si>
    <t>2024.gada ceļu un ielu nesadalītie līdzekļi (uzkrājuma fonds),                           EUR</t>
  </si>
  <si>
    <t>pārējiem uzturēšanas darbiem</t>
  </si>
  <si>
    <t>Autoceļu atjaunošanai, pārbūvei, būvuzraudzībai un autoruzraudzībai, t.sk.</t>
  </si>
  <si>
    <t>pārējo auroceļu atjaunošanai, pārbūvei, būvuzraudzībai un autoruzraudzībai</t>
  </si>
  <si>
    <t>tranzītielām</t>
  </si>
  <si>
    <t>autoceļiem un ielām, pa kurām kursē sabiedriskais transports</t>
  </si>
  <si>
    <t>63 791, t.sk.</t>
  </si>
  <si>
    <t>Autoceļu uzturēšanas darbiem</t>
  </si>
  <si>
    <t>420 184, t.sk.:</t>
  </si>
  <si>
    <t>72 840, t.sk.:</t>
  </si>
  <si>
    <t>25 616, t.sk.:</t>
  </si>
  <si>
    <t>35 573, t.sk.:</t>
  </si>
  <si>
    <t xml:space="preserve">34 590, t.sk.: </t>
  </si>
  <si>
    <t>21 247, t.sk.:</t>
  </si>
  <si>
    <t xml:space="preserve">             28396, t.sk.:</t>
  </si>
  <si>
    <t>21 753, t.sk.:</t>
  </si>
  <si>
    <t>28 685, t.sk.:</t>
  </si>
  <si>
    <t>32 332, t.sk.:</t>
  </si>
  <si>
    <t>44 193, t.sk.:</t>
  </si>
  <si>
    <t>42 054, t.sk.:</t>
  </si>
  <si>
    <t>45 573, t.sk.:</t>
  </si>
  <si>
    <t>22 761  , t.sk.:</t>
  </si>
  <si>
    <t>40 696, t.sk.:</t>
  </si>
  <si>
    <t>17 242, t.sk.</t>
  </si>
  <si>
    <t>45 188, t.sk.:</t>
  </si>
  <si>
    <t>549710, t.sk.:</t>
  </si>
  <si>
    <t>978 923, t.sk.:</t>
  </si>
  <si>
    <t>tranzīta ielām</t>
  </si>
  <si>
    <t>2024. gadā izdalīts no ceļu un ielu fonda uzkrātiem līdzekļiem, EUR (29.02.2024. lēmums Nr.33)</t>
  </si>
  <si>
    <t>2024. gadā izdalīts no ceļu un ielu fonda uzkrātiem līdzekļiem, EUR (26.09.2024. lēmums Nr.282)</t>
  </si>
  <si>
    <t>2024. gadā izdalīts no ceļu un ielu fonda uzkrātiem līdzekļiem, EUR (29.08.2024. lēmums Nr.256)</t>
  </si>
  <si>
    <t>48% no Ceļu un ielu fonda pašvaldības iestādei "SPODRA" pašvaldības īpašumā vai valdījumā esošo ielu uzturēšanai Alūksnes pilsētā</t>
  </si>
  <si>
    <t>31.10.2024. lēmumu Nr.298 (protokols Nr.17, 6.p.)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</si>
</sst>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0_ ;\-0\ "/>
  </numFmts>
  <fonts count="2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horizontal="left" vertical="center" indent="5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64" fontId="8" fillId="0" borderId="1" xfId="1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3" fontId="11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/>
    <xf numFmtId="0" fontId="8" fillId="0" borderId="1" xfId="1" applyNumberFormat="1" applyFont="1" applyBorder="1" applyAlignment="1">
      <alignment horizontal="center" vertical="center"/>
    </xf>
    <xf numFmtId="164" fontId="8" fillId="0" borderId="0" xfId="1" applyNumberFormat="1" applyFont="1"/>
    <xf numFmtId="164" fontId="8" fillId="0" borderId="1" xfId="1" applyNumberFormat="1" applyFont="1" applyBorder="1"/>
    <xf numFmtId="164" fontId="8" fillId="0" borderId="1" xfId="1" applyNumberFormat="1" applyFont="1" applyFill="1" applyBorder="1"/>
    <xf numFmtId="3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 wrapText="1"/>
    </xf>
    <xf numFmtId="0" fontId="10" fillId="0" borderId="1" xfId="0" applyFont="1" applyBorder="1" applyAlignment="1">
      <alignment horizontal="right" wrapText="1"/>
    </xf>
    <xf numFmtId="165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 wrapText="1"/>
    </xf>
    <xf numFmtId="0" fontId="20" fillId="0" borderId="1" xfId="0" applyFont="1" applyBorder="1" applyAlignment="1">
      <alignment horizontal="left" wrapText="1"/>
    </xf>
    <xf numFmtId="3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164" fontId="13" fillId="0" borderId="1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right" wrapText="1"/>
    </xf>
    <xf numFmtId="1" fontId="8" fillId="0" borderId="1" xfId="1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right" indent="2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17" fillId="0" borderId="8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Komats" xfId="1" builtinId="3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39"/>
  <sheetViews>
    <sheetView tabSelected="1" workbookViewId="0">
      <selection activeCell="J1" sqref="J1:N2"/>
    </sheetView>
  </sheetViews>
  <sheetFormatPr defaultRowHeight="15" x14ac:dyDescent="0.25"/>
  <cols>
    <col min="1" max="1" width="12.140625" customWidth="1"/>
    <col min="2" max="2" width="15.7109375" customWidth="1"/>
    <col min="3" max="3" width="13.28515625" customWidth="1"/>
    <col min="4" max="4" width="11.28515625" customWidth="1"/>
    <col min="5" max="5" width="14.28515625" customWidth="1"/>
    <col min="6" max="6" width="11.28515625" customWidth="1"/>
    <col min="7" max="8" width="12.5703125" customWidth="1"/>
    <col min="9" max="9" width="13.5703125" customWidth="1"/>
    <col min="10" max="10" width="34.7109375" customWidth="1"/>
    <col min="11" max="12" width="10.28515625" customWidth="1"/>
    <col min="13" max="13" width="10.140625" customWidth="1"/>
    <col min="14" max="14" width="13" customWidth="1"/>
  </cols>
  <sheetData>
    <row r="1" spans="1:16" ht="15" customHeight="1" x14ac:dyDescent="0.25">
      <c r="J1" s="49"/>
      <c r="K1" s="50"/>
      <c r="L1" s="50"/>
      <c r="M1" s="50"/>
      <c r="N1" s="51" t="s">
        <v>27</v>
      </c>
    </row>
    <row r="2" spans="1:16" ht="15" customHeight="1" x14ac:dyDescent="0.25">
      <c r="J2" s="49"/>
      <c r="K2" s="49"/>
      <c r="L2" s="49"/>
      <c r="M2" s="49"/>
      <c r="N2" s="52" t="s">
        <v>76</v>
      </c>
    </row>
    <row r="3" spans="1:16" ht="10.5" customHeight="1" x14ac:dyDescent="0.25"/>
    <row r="4" spans="1:16" ht="18.75" x14ac:dyDescent="0.25">
      <c r="A4" s="63" t="s">
        <v>28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6" ht="18.75" x14ac:dyDescent="0.25">
      <c r="A5" s="63" t="s">
        <v>31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6" ht="7.5" customHeight="1" x14ac:dyDescent="0.25"/>
    <row r="7" spans="1:16" ht="30.75" customHeight="1" x14ac:dyDescent="0.25">
      <c r="A7" s="64" t="s">
        <v>0</v>
      </c>
      <c r="B7" s="64" t="s">
        <v>33</v>
      </c>
      <c r="C7" s="64" t="s">
        <v>32</v>
      </c>
      <c r="D7" s="64"/>
      <c r="E7" s="64"/>
      <c r="F7" s="64" t="s">
        <v>44</v>
      </c>
      <c r="G7" s="64" t="s">
        <v>72</v>
      </c>
      <c r="H7" s="64" t="s">
        <v>74</v>
      </c>
      <c r="I7" s="64" t="s">
        <v>73</v>
      </c>
      <c r="J7" s="64" t="s">
        <v>34</v>
      </c>
      <c r="K7" s="64"/>
      <c r="L7" s="64"/>
      <c r="M7" s="64"/>
      <c r="N7" s="64"/>
    </row>
    <row r="8" spans="1:16" ht="173.25" customHeight="1" x14ac:dyDescent="0.25">
      <c r="A8" s="64"/>
      <c r="B8" s="64"/>
      <c r="C8" s="10" t="s">
        <v>75</v>
      </c>
      <c r="D8" s="65" t="s">
        <v>2</v>
      </c>
      <c r="E8" s="66"/>
      <c r="F8" s="64"/>
      <c r="G8" s="64"/>
      <c r="H8" s="64"/>
      <c r="I8" s="64"/>
      <c r="J8" s="64"/>
      <c r="K8" s="64"/>
      <c r="L8" s="64"/>
      <c r="M8" s="64"/>
      <c r="N8" s="64"/>
    </row>
    <row r="9" spans="1:16" ht="36" customHeight="1" x14ac:dyDescent="0.25">
      <c r="A9" s="64"/>
      <c r="B9" s="64"/>
      <c r="C9" s="10" t="s">
        <v>1</v>
      </c>
      <c r="D9" s="10" t="s">
        <v>3</v>
      </c>
      <c r="E9" s="10" t="s">
        <v>1</v>
      </c>
      <c r="F9" s="64"/>
      <c r="G9" s="64"/>
      <c r="H9" s="64"/>
      <c r="I9" s="64"/>
      <c r="J9" s="64" t="s">
        <v>4</v>
      </c>
      <c r="K9" s="64"/>
      <c r="L9" s="10" t="s">
        <v>5</v>
      </c>
      <c r="M9" s="10" t="s">
        <v>35</v>
      </c>
      <c r="N9" s="10" t="s">
        <v>6</v>
      </c>
    </row>
    <row r="10" spans="1:16" x14ac:dyDescent="0.25">
      <c r="A10" s="67" t="s">
        <v>7</v>
      </c>
      <c r="B10" s="53">
        <v>9074</v>
      </c>
      <c r="C10" s="53">
        <v>341095</v>
      </c>
      <c r="D10" s="60">
        <v>0</v>
      </c>
      <c r="E10" s="57">
        <v>0</v>
      </c>
      <c r="F10" s="71">
        <v>0</v>
      </c>
      <c r="G10" s="53">
        <v>33600</v>
      </c>
      <c r="H10" s="53">
        <v>12415</v>
      </c>
      <c r="I10" s="53">
        <v>24000</v>
      </c>
      <c r="J10" s="62" t="s">
        <v>52</v>
      </c>
      <c r="K10" s="62"/>
      <c r="L10" s="5">
        <f>L11</f>
        <v>341095</v>
      </c>
      <c r="M10" s="5">
        <f>M11</f>
        <v>341095</v>
      </c>
      <c r="N10" s="5">
        <f>N11</f>
        <v>1080884</v>
      </c>
    </row>
    <row r="11" spans="1:16" ht="30.75" customHeight="1" x14ac:dyDescent="0.25">
      <c r="A11" s="68"/>
      <c r="B11" s="54"/>
      <c r="C11" s="54"/>
      <c r="D11" s="61"/>
      <c r="E11" s="58"/>
      <c r="F11" s="72"/>
      <c r="G11" s="75"/>
      <c r="H11" s="54"/>
      <c r="I11" s="54"/>
      <c r="J11" s="46" t="s">
        <v>36</v>
      </c>
      <c r="K11" s="40">
        <f>K12+K13+K14+K15+K16</f>
        <v>398694</v>
      </c>
      <c r="L11" s="5">
        <v>341095</v>
      </c>
      <c r="M11" s="5">
        <v>341095</v>
      </c>
      <c r="N11" s="5">
        <f t="shared" ref="N11:N16" si="0">SUM(K11:M11)</f>
        <v>1080884</v>
      </c>
      <c r="P11" s="11"/>
    </row>
    <row r="12" spans="1:16" ht="13.5" customHeight="1" x14ac:dyDescent="0.25">
      <c r="A12" s="68"/>
      <c r="B12" s="54"/>
      <c r="C12" s="54"/>
      <c r="D12" s="61"/>
      <c r="E12" s="58"/>
      <c r="F12" s="72"/>
      <c r="G12" s="75"/>
      <c r="H12" s="54"/>
      <c r="I12" s="54"/>
      <c r="J12" s="43" t="s">
        <v>37</v>
      </c>
      <c r="K12" s="42">
        <v>86063</v>
      </c>
      <c r="L12" s="3">
        <v>132000</v>
      </c>
      <c r="M12" s="3">
        <v>132000</v>
      </c>
      <c r="N12" s="3">
        <f t="shared" si="0"/>
        <v>350063</v>
      </c>
      <c r="P12" s="11"/>
    </row>
    <row r="13" spans="1:16" ht="13.5" customHeight="1" x14ac:dyDescent="0.25">
      <c r="A13" s="68"/>
      <c r="B13" s="54"/>
      <c r="C13" s="54"/>
      <c r="D13" s="61"/>
      <c r="E13" s="58"/>
      <c r="F13" s="72"/>
      <c r="G13" s="75"/>
      <c r="H13" s="54"/>
      <c r="I13" s="54"/>
      <c r="J13" s="43" t="s">
        <v>38</v>
      </c>
      <c r="K13" s="42">
        <v>15610</v>
      </c>
      <c r="L13" s="3">
        <v>18000</v>
      </c>
      <c r="M13" s="3">
        <v>18000</v>
      </c>
      <c r="N13" s="3">
        <f t="shared" si="0"/>
        <v>51610</v>
      </c>
      <c r="P13" s="11"/>
    </row>
    <row r="14" spans="1:16" ht="13.5" customHeight="1" x14ac:dyDescent="0.25">
      <c r="A14" s="68"/>
      <c r="B14" s="54"/>
      <c r="C14" s="54"/>
      <c r="D14" s="61"/>
      <c r="E14" s="58"/>
      <c r="F14" s="72"/>
      <c r="G14" s="75"/>
      <c r="H14" s="54"/>
      <c r="I14" s="54"/>
      <c r="J14" s="43" t="s">
        <v>39</v>
      </c>
      <c r="K14" s="42">
        <v>21280</v>
      </c>
      <c r="L14" s="3">
        <v>22280</v>
      </c>
      <c r="M14" s="3">
        <v>22280</v>
      </c>
      <c r="N14" s="3">
        <f t="shared" si="0"/>
        <v>65840</v>
      </c>
      <c r="P14" s="11"/>
    </row>
    <row r="15" spans="1:16" ht="41.25" customHeight="1" x14ac:dyDescent="0.25">
      <c r="A15" s="68"/>
      <c r="B15" s="54"/>
      <c r="C15" s="54"/>
      <c r="D15" s="61"/>
      <c r="E15" s="58"/>
      <c r="F15" s="72"/>
      <c r="G15" s="75"/>
      <c r="H15" s="54"/>
      <c r="I15" s="54"/>
      <c r="J15" s="43" t="s">
        <v>40</v>
      </c>
      <c r="K15" s="42">
        <v>133097</v>
      </c>
      <c r="L15" s="3">
        <v>90520</v>
      </c>
      <c r="M15" s="3">
        <v>90520</v>
      </c>
      <c r="N15" s="3">
        <f t="shared" si="0"/>
        <v>314137</v>
      </c>
      <c r="P15" s="11"/>
    </row>
    <row r="16" spans="1:16" ht="41.25" customHeight="1" x14ac:dyDescent="0.25">
      <c r="A16" s="68"/>
      <c r="B16" s="54"/>
      <c r="C16" s="54"/>
      <c r="D16" s="61"/>
      <c r="E16" s="58"/>
      <c r="F16" s="72"/>
      <c r="G16" s="75"/>
      <c r="H16" s="54"/>
      <c r="I16" s="54"/>
      <c r="J16" s="43" t="s">
        <v>45</v>
      </c>
      <c r="K16" s="42">
        <v>142644</v>
      </c>
      <c r="L16" s="12">
        <v>78295</v>
      </c>
      <c r="M16" s="13">
        <v>78295</v>
      </c>
      <c r="N16" s="13">
        <f t="shared" si="0"/>
        <v>299234</v>
      </c>
      <c r="P16" s="11"/>
    </row>
    <row r="17" spans="1:16" ht="36" customHeight="1" x14ac:dyDescent="0.25">
      <c r="A17" s="69"/>
      <c r="B17" s="55"/>
      <c r="C17" s="55"/>
      <c r="D17" s="61"/>
      <c r="E17" s="58"/>
      <c r="F17" s="73"/>
      <c r="G17" s="55"/>
      <c r="H17" s="55"/>
      <c r="I17" s="55"/>
      <c r="J17" s="39" t="s">
        <v>46</v>
      </c>
      <c r="K17" s="40">
        <f>K18+K19+K20</f>
        <v>21490</v>
      </c>
      <c r="L17" s="16">
        <f t="shared" ref="L17:M17" si="1">L18+L19+L20</f>
        <v>0</v>
      </c>
      <c r="M17" s="16">
        <f t="shared" si="1"/>
        <v>0</v>
      </c>
      <c r="N17" s="45">
        <f>K17</f>
        <v>21490</v>
      </c>
      <c r="P17" s="11"/>
    </row>
    <row r="18" spans="1:16" ht="19.5" customHeight="1" x14ac:dyDescent="0.25">
      <c r="A18" s="69"/>
      <c r="B18" s="55"/>
      <c r="C18" s="55"/>
      <c r="D18" s="61"/>
      <c r="E18" s="58"/>
      <c r="F18" s="73"/>
      <c r="G18" s="55"/>
      <c r="H18" s="55"/>
      <c r="I18" s="55"/>
      <c r="J18" s="47" t="s">
        <v>71</v>
      </c>
      <c r="K18" s="42">
        <v>1142</v>
      </c>
      <c r="L18" s="48">
        <f>0</f>
        <v>0</v>
      </c>
      <c r="M18" s="48">
        <v>0</v>
      </c>
      <c r="N18" s="13">
        <f>K18</f>
        <v>1142</v>
      </c>
      <c r="P18" s="11"/>
    </row>
    <row r="19" spans="1:16" ht="33.75" customHeight="1" x14ac:dyDescent="0.25">
      <c r="A19" s="69"/>
      <c r="B19" s="55"/>
      <c r="C19" s="55"/>
      <c r="D19" s="61"/>
      <c r="E19" s="58"/>
      <c r="F19" s="73"/>
      <c r="G19" s="55"/>
      <c r="H19" s="55"/>
      <c r="I19" s="55"/>
      <c r="J19" s="43" t="s">
        <v>43</v>
      </c>
      <c r="K19" s="42">
        <v>14868</v>
      </c>
      <c r="L19" s="48">
        <f>0</f>
        <v>0</v>
      </c>
      <c r="M19" s="48">
        <v>0</v>
      </c>
      <c r="N19" s="13">
        <f>K19</f>
        <v>14868</v>
      </c>
      <c r="P19" s="11"/>
    </row>
    <row r="20" spans="1:16" ht="28.5" customHeight="1" x14ac:dyDescent="0.25">
      <c r="A20" s="70"/>
      <c r="B20" s="56"/>
      <c r="C20" s="56"/>
      <c r="D20" s="61"/>
      <c r="E20" s="59"/>
      <c r="F20" s="74"/>
      <c r="G20" s="56"/>
      <c r="H20" s="56"/>
      <c r="I20" s="56"/>
      <c r="J20" s="44" t="s">
        <v>47</v>
      </c>
      <c r="K20" s="42">
        <v>5480</v>
      </c>
      <c r="L20" s="48">
        <f>0</f>
        <v>0</v>
      </c>
      <c r="M20" s="48">
        <v>0</v>
      </c>
      <c r="N20" s="13">
        <f>K20</f>
        <v>5480</v>
      </c>
      <c r="P20" s="11"/>
    </row>
    <row r="21" spans="1:16" x14ac:dyDescent="0.25">
      <c r="A21" s="76" t="s">
        <v>8</v>
      </c>
      <c r="B21" s="60">
        <f>SUM(B32:B118)</f>
        <v>109578</v>
      </c>
      <c r="C21" s="62">
        <v>0</v>
      </c>
      <c r="D21" s="62">
        <f>SUM(D32:D118)</f>
        <v>100</v>
      </c>
      <c r="E21" s="60">
        <v>369519</v>
      </c>
      <c r="F21" s="62">
        <v>0</v>
      </c>
      <c r="G21" s="60">
        <f>SUM(G32:G118)</f>
        <v>36400</v>
      </c>
      <c r="H21" s="62">
        <v>0</v>
      </c>
      <c r="I21" s="53">
        <v>26000</v>
      </c>
      <c r="J21" s="62" t="s">
        <v>69</v>
      </c>
      <c r="K21" s="62"/>
      <c r="L21" s="5">
        <f>L22+L23</f>
        <v>369519</v>
      </c>
      <c r="M21" s="5">
        <f t="shared" ref="M21" si="2">M22+M23</f>
        <v>369519</v>
      </c>
      <c r="N21" s="5">
        <f>N22+N23+N28</f>
        <v>1280535</v>
      </c>
    </row>
    <row r="22" spans="1:16" ht="33" customHeight="1" x14ac:dyDescent="0.25">
      <c r="A22" s="76"/>
      <c r="B22" s="60"/>
      <c r="C22" s="62"/>
      <c r="D22" s="62"/>
      <c r="E22" s="60"/>
      <c r="F22" s="62"/>
      <c r="G22" s="60"/>
      <c r="H22" s="62"/>
      <c r="I22" s="54"/>
      <c r="J22" s="6" t="s">
        <v>9</v>
      </c>
      <c r="K22" s="5">
        <f>K75</f>
        <v>4028</v>
      </c>
      <c r="L22" s="5">
        <f>L75</f>
        <v>4000</v>
      </c>
      <c r="M22" s="5">
        <f>M75</f>
        <v>4000</v>
      </c>
      <c r="N22" s="5">
        <f t="shared" ref="N22:N27" si="3">SUM(K22:M22)</f>
        <v>12028</v>
      </c>
    </row>
    <row r="23" spans="1:16" ht="22.5" customHeight="1" x14ac:dyDescent="0.25">
      <c r="A23" s="76"/>
      <c r="B23" s="60"/>
      <c r="C23" s="62"/>
      <c r="D23" s="62"/>
      <c r="E23" s="60"/>
      <c r="F23" s="62"/>
      <c r="G23" s="60"/>
      <c r="H23" s="62"/>
      <c r="I23" s="54"/>
      <c r="J23" s="6" t="s">
        <v>42</v>
      </c>
      <c r="K23" s="5">
        <f>SUM(K24:K27)</f>
        <v>492256</v>
      </c>
      <c r="L23" s="5">
        <f t="shared" ref="L23:M23" si="4">L24+L25+L26+L27</f>
        <v>365519</v>
      </c>
      <c r="M23" s="5">
        <f t="shared" si="4"/>
        <v>365519</v>
      </c>
      <c r="N23" s="5">
        <f t="shared" si="3"/>
        <v>1223294</v>
      </c>
      <c r="P23" s="14"/>
    </row>
    <row r="24" spans="1:16" ht="13.5" customHeight="1" x14ac:dyDescent="0.25">
      <c r="A24" s="76"/>
      <c r="B24" s="60"/>
      <c r="C24" s="62"/>
      <c r="D24" s="62"/>
      <c r="E24" s="60"/>
      <c r="F24" s="62"/>
      <c r="G24" s="60"/>
      <c r="H24" s="62"/>
      <c r="I24" s="54"/>
      <c r="J24" s="2" t="s">
        <v>38</v>
      </c>
      <c r="K24" s="3">
        <f>K42+K71+K87+K97+K110</f>
        <v>420</v>
      </c>
      <c r="L24" s="3">
        <f>L42+L71+L87+L97+L110</f>
        <v>80</v>
      </c>
      <c r="M24" s="3">
        <f>M42+M71+M87+M97+M110</f>
        <v>80</v>
      </c>
      <c r="N24" s="3">
        <f t="shared" si="3"/>
        <v>580</v>
      </c>
      <c r="P24" s="11"/>
    </row>
    <row r="25" spans="1:16" ht="13.5" customHeight="1" x14ac:dyDescent="0.25">
      <c r="A25" s="76"/>
      <c r="B25" s="60"/>
      <c r="C25" s="62"/>
      <c r="D25" s="62"/>
      <c r="E25" s="60"/>
      <c r="F25" s="62"/>
      <c r="G25" s="60"/>
      <c r="H25" s="62"/>
      <c r="I25" s="54"/>
      <c r="J25" s="2" t="s">
        <v>39</v>
      </c>
      <c r="K25" s="3">
        <f>K34+K43+K48+K53+K57+K64+K72+K77+K83+K88+K92+K98+K105+K111+K116</f>
        <v>10072</v>
      </c>
      <c r="L25" s="3">
        <f>L34+L43+L48+L53+L57+L64+L72+L77+L83+L92+L98+L105+L111+L116+L88</f>
        <v>8310</v>
      </c>
      <c r="M25" s="3">
        <f>M34+M43+M48+M53+M57+M64+M72+M77+M83+M92+M98+M105+M111+M116+M88</f>
        <v>8310</v>
      </c>
      <c r="N25" s="3">
        <f t="shared" si="3"/>
        <v>26692</v>
      </c>
      <c r="P25" s="11"/>
    </row>
    <row r="26" spans="1:16" ht="29.25" customHeight="1" x14ac:dyDescent="0.25">
      <c r="A26" s="76"/>
      <c r="B26" s="60"/>
      <c r="C26" s="62"/>
      <c r="D26" s="62"/>
      <c r="E26" s="60"/>
      <c r="F26" s="62"/>
      <c r="G26" s="60"/>
      <c r="H26" s="62"/>
      <c r="I26" s="54"/>
      <c r="J26" s="2" t="s">
        <v>43</v>
      </c>
      <c r="K26" s="3">
        <f>K35+K44+K49+K58+K65+K99+K106+K112+K117+K93</f>
        <v>45905</v>
      </c>
      <c r="L26" s="3">
        <f>L35+L44+L49+L58+L65+L99+L106+L112+L117+L93</f>
        <v>31200</v>
      </c>
      <c r="M26" s="3">
        <f>M35+M44+M49+M58+M65+M99+M106+M112+M117+M93</f>
        <v>31200</v>
      </c>
      <c r="N26" s="3">
        <f t="shared" si="3"/>
        <v>108305</v>
      </c>
      <c r="P26" s="11"/>
    </row>
    <row r="27" spans="1:16" ht="13.5" customHeight="1" x14ac:dyDescent="0.25">
      <c r="A27" s="76"/>
      <c r="B27" s="60"/>
      <c r="C27" s="62"/>
      <c r="D27" s="62"/>
      <c r="E27" s="60"/>
      <c r="F27" s="62"/>
      <c r="G27" s="60"/>
      <c r="H27" s="62"/>
      <c r="I27" s="54"/>
      <c r="J27" s="2" t="s">
        <v>45</v>
      </c>
      <c r="K27" s="3">
        <f>K36+K45+K50+K59+K66+K73+K78+K84+K89+K94+K100+K107+K113+K118+K54</f>
        <v>435859</v>
      </c>
      <c r="L27" s="3">
        <f>L36+L45+L50+L59+L66+L73+L78+L84+L89+L94+L100+L107+L113+L118+L54</f>
        <v>325929</v>
      </c>
      <c r="M27" s="3">
        <f>M36+M45+M50+M59+M66+M73+M78+M84+M89+M94+M100+M107+M113+M118+M54</f>
        <v>325929</v>
      </c>
      <c r="N27" s="3">
        <f t="shared" si="3"/>
        <v>1087717</v>
      </c>
      <c r="P27" s="11"/>
    </row>
    <row r="28" spans="1:16" ht="29.25" customHeight="1" x14ac:dyDescent="0.25">
      <c r="A28" s="76"/>
      <c r="B28" s="60"/>
      <c r="C28" s="62"/>
      <c r="D28" s="62"/>
      <c r="E28" s="60"/>
      <c r="F28" s="62"/>
      <c r="G28" s="60"/>
      <c r="H28" s="62"/>
      <c r="I28" s="54"/>
      <c r="J28" s="15" t="s">
        <v>46</v>
      </c>
      <c r="K28" s="16">
        <f>SUM(K29:K31)</f>
        <v>45213</v>
      </c>
      <c r="L28" s="16">
        <f t="shared" ref="L28:M28" si="5">L29+L30+L31</f>
        <v>0</v>
      </c>
      <c r="M28" s="16">
        <f t="shared" si="5"/>
        <v>0</v>
      </c>
      <c r="N28" s="16">
        <f t="shared" ref="N28:N31" si="6">SUM(K28:M28)</f>
        <v>45213</v>
      </c>
      <c r="P28" s="11"/>
    </row>
    <row r="29" spans="1:16" ht="16.5" customHeight="1" x14ac:dyDescent="0.25">
      <c r="A29" s="76"/>
      <c r="B29" s="60"/>
      <c r="C29" s="62"/>
      <c r="D29" s="62"/>
      <c r="E29" s="60"/>
      <c r="F29" s="62"/>
      <c r="G29" s="60"/>
      <c r="H29" s="62"/>
      <c r="I29" s="54"/>
      <c r="J29" s="32" t="s">
        <v>38</v>
      </c>
      <c r="K29" s="3">
        <f>K102</f>
        <v>15000</v>
      </c>
      <c r="L29" s="3">
        <f t="shared" ref="L29:M29" si="7">L102</f>
        <v>0</v>
      </c>
      <c r="M29" s="3">
        <f t="shared" si="7"/>
        <v>0</v>
      </c>
      <c r="N29" s="3">
        <f t="shared" si="6"/>
        <v>15000</v>
      </c>
      <c r="P29" s="11"/>
    </row>
    <row r="30" spans="1:16" ht="29.25" customHeight="1" x14ac:dyDescent="0.25">
      <c r="A30" s="76"/>
      <c r="B30" s="60"/>
      <c r="C30" s="62"/>
      <c r="D30" s="62"/>
      <c r="E30" s="60"/>
      <c r="F30" s="62"/>
      <c r="G30" s="60"/>
      <c r="H30" s="62"/>
      <c r="I30" s="54"/>
      <c r="J30" s="2" t="s">
        <v>43</v>
      </c>
      <c r="K30" s="3">
        <f>K38</f>
        <v>792</v>
      </c>
      <c r="L30" s="3">
        <f t="shared" ref="L30:M30" si="8">L39</f>
        <v>0</v>
      </c>
      <c r="M30" s="3">
        <f t="shared" si="8"/>
        <v>0</v>
      </c>
      <c r="N30" s="3">
        <f t="shared" si="6"/>
        <v>792</v>
      </c>
      <c r="P30" s="11"/>
    </row>
    <row r="31" spans="1:16" ht="32.25" customHeight="1" x14ac:dyDescent="0.25">
      <c r="A31" s="76"/>
      <c r="B31" s="60"/>
      <c r="C31" s="62"/>
      <c r="D31" s="62"/>
      <c r="E31" s="60"/>
      <c r="F31" s="62"/>
      <c r="G31" s="60"/>
      <c r="H31" s="62"/>
      <c r="I31" s="77"/>
      <c r="J31" s="17" t="s">
        <v>47</v>
      </c>
      <c r="K31" s="3">
        <f>K39+K68+K80</f>
        <v>29421</v>
      </c>
      <c r="L31" s="33">
        <f>L61+L68</f>
        <v>0</v>
      </c>
      <c r="M31" s="33">
        <f>M61+M68</f>
        <v>0</v>
      </c>
      <c r="N31" s="3">
        <f t="shared" si="6"/>
        <v>29421</v>
      </c>
      <c r="P31" s="11"/>
    </row>
    <row r="32" spans="1:16" x14ac:dyDescent="0.25">
      <c r="A32" s="76" t="s">
        <v>10</v>
      </c>
      <c r="B32" s="60">
        <v>12112</v>
      </c>
      <c r="C32" s="62">
        <v>0</v>
      </c>
      <c r="D32" s="62">
        <v>14.06</v>
      </c>
      <c r="E32" s="60">
        <f>ROUND(E21*D32%,0)</f>
        <v>51954</v>
      </c>
      <c r="F32" s="62">
        <v>0</v>
      </c>
      <c r="G32" s="60">
        <v>5118</v>
      </c>
      <c r="H32" s="53">
        <v>0</v>
      </c>
      <c r="I32" s="53">
        <v>3656</v>
      </c>
      <c r="J32" s="62" t="s">
        <v>53</v>
      </c>
      <c r="K32" s="62"/>
      <c r="L32" s="5">
        <f>L33</f>
        <v>51954</v>
      </c>
      <c r="M32" s="5">
        <f>M33</f>
        <v>51954</v>
      </c>
      <c r="N32" s="5">
        <f>N33+N37</f>
        <v>176748</v>
      </c>
    </row>
    <row r="33" spans="1:16" ht="22.5" customHeight="1" x14ac:dyDescent="0.25">
      <c r="A33" s="76"/>
      <c r="B33" s="60"/>
      <c r="C33" s="62"/>
      <c r="D33" s="62"/>
      <c r="E33" s="60"/>
      <c r="F33" s="62"/>
      <c r="G33" s="62"/>
      <c r="H33" s="54"/>
      <c r="I33" s="54"/>
      <c r="J33" s="6" t="s">
        <v>42</v>
      </c>
      <c r="K33" s="5">
        <f>SUM(K34:K36)</f>
        <v>65840</v>
      </c>
      <c r="L33" s="5">
        <v>51954</v>
      </c>
      <c r="M33" s="5">
        <v>51954</v>
      </c>
      <c r="N33" s="5">
        <f>SUM(K33:M33)</f>
        <v>169748</v>
      </c>
      <c r="P33" s="11"/>
    </row>
    <row r="34" spans="1:16" ht="13.5" customHeight="1" x14ac:dyDescent="0.25">
      <c r="A34" s="76"/>
      <c r="B34" s="60"/>
      <c r="C34" s="62"/>
      <c r="D34" s="62"/>
      <c r="E34" s="60"/>
      <c r="F34" s="62"/>
      <c r="G34" s="62"/>
      <c r="H34" s="54"/>
      <c r="I34" s="54"/>
      <c r="J34" s="2" t="s">
        <v>39</v>
      </c>
      <c r="K34" s="3">
        <v>912</v>
      </c>
      <c r="L34" s="3">
        <v>500</v>
      </c>
      <c r="M34" s="3">
        <v>500</v>
      </c>
      <c r="N34" s="3">
        <f>SUM(K34:M34)</f>
        <v>1912</v>
      </c>
      <c r="P34" s="11"/>
    </row>
    <row r="35" spans="1:16" ht="27.75" customHeight="1" x14ac:dyDescent="0.25">
      <c r="A35" s="76"/>
      <c r="B35" s="60"/>
      <c r="C35" s="62"/>
      <c r="D35" s="62"/>
      <c r="E35" s="60"/>
      <c r="F35" s="62"/>
      <c r="G35" s="62"/>
      <c r="H35" s="54"/>
      <c r="I35" s="54"/>
      <c r="J35" s="2" t="s">
        <v>43</v>
      </c>
      <c r="K35" s="3">
        <v>5375</v>
      </c>
      <c r="L35" s="3">
        <v>5000</v>
      </c>
      <c r="M35" s="3">
        <v>5000</v>
      </c>
      <c r="N35" s="3">
        <f>SUM(K35:M35)</f>
        <v>15375</v>
      </c>
      <c r="P35" s="11"/>
    </row>
    <row r="36" spans="1:16" ht="13.5" customHeight="1" x14ac:dyDescent="0.25">
      <c r="A36" s="76"/>
      <c r="B36" s="60"/>
      <c r="C36" s="62"/>
      <c r="D36" s="62"/>
      <c r="E36" s="60"/>
      <c r="F36" s="62"/>
      <c r="G36" s="62"/>
      <c r="H36" s="54"/>
      <c r="I36" s="54"/>
      <c r="J36" s="2" t="s">
        <v>45</v>
      </c>
      <c r="K36" s="18">
        <v>59553</v>
      </c>
      <c r="L36" s="18">
        <v>46454</v>
      </c>
      <c r="M36" s="18">
        <v>46454</v>
      </c>
      <c r="N36" s="3">
        <f t="shared" ref="N36:N39" si="9">SUM(K36:M36)</f>
        <v>152461</v>
      </c>
      <c r="P36" s="11"/>
    </row>
    <row r="37" spans="1:16" ht="27.75" customHeight="1" x14ac:dyDescent="0.25">
      <c r="A37" s="76"/>
      <c r="B37" s="60"/>
      <c r="C37" s="62"/>
      <c r="D37" s="62"/>
      <c r="E37" s="60"/>
      <c r="F37" s="62"/>
      <c r="G37" s="62"/>
      <c r="H37" s="54"/>
      <c r="I37" s="54"/>
      <c r="J37" s="15" t="s">
        <v>46</v>
      </c>
      <c r="K37" s="16">
        <f>K38+K39</f>
        <v>7000</v>
      </c>
      <c r="L37" s="16">
        <v>0</v>
      </c>
      <c r="M37" s="16">
        <v>0</v>
      </c>
      <c r="N37" s="16">
        <f t="shared" si="9"/>
        <v>7000</v>
      </c>
      <c r="P37" s="11"/>
    </row>
    <row r="38" spans="1:16" ht="27.75" customHeight="1" x14ac:dyDescent="0.25">
      <c r="A38" s="76"/>
      <c r="B38" s="60"/>
      <c r="C38" s="62"/>
      <c r="D38" s="62"/>
      <c r="E38" s="60"/>
      <c r="F38" s="62"/>
      <c r="G38" s="62"/>
      <c r="H38" s="54"/>
      <c r="I38" s="54"/>
      <c r="J38" s="2" t="s">
        <v>43</v>
      </c>
      <c r="K38" s="3">
        <v>792</v>
      </c>
      <c r="L38" s="19">
        <v>0</v>
      </c>
      <c r="M38" s="19">
        <v>0</v>
      </c>
      <c r="N38" s="3">
        <f t="shared" ref="N38" si="10">SUM(K38:M38)</f>
        <v>792</v>
      </c>
      <c r="P38" s="11"/>
    </row>
    <row r="39" spans="1:16" ht="25.5" customHeight="1" x14ac:dyDescent="0.25">
      <c r="A39" s="76"/>
      <c r="B39" s="60"/>
      <c r="C39" s="62"/>
      <c r="D39" s="62"/>
      <c r="E39" s="60"/>
      <c r="F39" s="62"/>
      <c r="G39" s="62"/>
      <c r="H39" s="77"/>
      <c r="I39" s="77"/>
      <c r="J39" s="17" t="s">
        <v>47</v>
      </c>
      <c r="K39" s="3">
        <v>6208</v>
      </c>
      <c r="L39" s="19">
        <v>0</v>
      </c>
      <c r="M39" s="19">
        <v>0</v>
      </c>
      <c r="N39" s="3">
        <f t="shared" si="9"/>
        <v>6208</v>
      </c>
      <c r="P39" s="11"/>
    </row>
    <row r="40" spans="1:16" ht="15.75" x14ac:dyDescent="0.25">
      <c r="A40" s="76" t="s">
        <v>11</v>
      </c>
      <c r="B40" s="62">
        <v>3</v>
      </c>
      <c r="C40" s="62">
        <v>0</v>
      </c>
      <c r="D40" s="62">
        <v>5.93</v>
      </c>
      <c r="E40" s="60">
        <f>ROUND(E21*D40%,0)</f>
        <v>21912</v>
      </c>
      <c r="F40" s="62">
        <v>0</v>
      </c>
      <c r="G40" s="60">
        <v>2159</v>
      </c>
      <c r="H40" s="53">
        <v>0</v>
      </c>
      <c r="I40" s="53">
        <v>1542</v>
      </c>
      <c r="J40" s="62" t="s">
        <v>54</v>
      </c>
      <c r="K40" s="62"/>
      <c r="L40" s="5">
        <f>L41</f>
        <v>21912</v>
      </c>
      <c r="M40" s="5">
        <f>M41</f>
        <v>21912</v>
      </c>
      <c r="N40" s="5">
        <f>N41</f>
        <v>69440</v>
      </c>
      <c r="P40" s="14"/>
    </row>
    <row r="41" spans="1:16" ht="22.5" customHeight="1" x14ac:dyDescent="0.25">
      <c r="A41" s="76"/>
      <c r="B41" s="62"/>
      <c r="C41" s="62"/>
      <c r="D41" s="62"/>
      <c r="E41" s="60"/>
      <c r="F41" s="62"/>
      <c r="G41" s="62"/>
      <c r="H41" s="54"/>
      <c r="I41" s="54"/>
      <c r="J41" s="6" t="s">
        <v>42</v>
      </c>
      <c r="K41" s="5">
        <f>SUM(K42:K45)</f>
        <v>25616</v>
      </c>
      <c r="L41" s="5">
        <v>21912</v>
      </c>
      <c r="M41" s="5">
        <v>21912</v>
      </c>
      <c r="N41" s="5">
        <f>SUM(K41:M41)</f>
        <v>69440</v>
      </c>
      <c r="P41" s="11"/>
    </row>
    <row r="42" spans="1:16" ht="15.75" customHeight="1" x14ac:dyDescent="0.25">
      <c r="A42" s="76"/>
      <c r="B42" s="62"/>
      <c r="C42" s="62"/>
      <c r="D42" s="62"/>
      <c r="E42" s="60"/>
      <c r="F42" s="62"/>
      <c r="G42" s="62"/>
      <c r="H42" s="54"/>
      <c r="I42" s="54"/>
      <c r="J42" s="20" t="s">
        <v>38</v>
      </c>
      <c r="K42" s="18">
        <v>10</v>
      </c>
      <c r="L42" s="18">
        <v>10</v>
      </c>
      <c r="M42" s="18">
        <v>10</v>
      </c>
      <c r="N42" s="3">
        <f>SUM(K42:M42)</f>
        <v>30</v>
      </c>
      <c r="P42" s="11"/>
    </row>
    <row r="43" spans="1:16" ht="13.5" customHeight="1" x14ac:dyDescent="0.25">
      <c r="A43" s="76"/>
      <c r="B43" s="62"/>
      <c r="C43" s="62"/>
      <c r="D43" s="62"/>
      <c r="E43" s="60"/>
      <c r="F43" s="62"/>
      <c r="G43" s="62"/>
      <c r="H43" s="54"/>
      <c r="I43" s="54"/>
      <c r="J43" s="2" t="s">
        <v>39</v>
      </c>
      <c r="K43" s="3">
        <v>675</v>
      </c>
      <c r="L43" s="3">
        <v>700</v>
      </c>
      <c r="M43" s="3">
        <v>700</v>
      </c>
      <c r="N43" s="3">
        <f>SUM(K43:M43)</f>
        <v>2075</v>
      </c>
      <c r="P43" s="11"/>
    </row>
    <row r="44" spans="1:16" ht="28.5" customHeight="1" x14ac:dyDescent="0.25">
      <c r="A44" s="76"/>
      <c r="B44" s="62"/>
      <c r="C44" s="62"/>
      <c r="D44" s="62"/>
      <c r="E44" s="60"/>
      <c r="F44" s="62"/>
      <c r="G44" s="62"/>
      <c r="H44" s="54"/>
      <c r="I44" s="54"/>
      <c r="J44" s="2" t="s">
        <v>43</v>
      </c>
      <c r="K44" s="3">
        <v>3955</v>
      </c>
      <c r="L44" s="3">
        <v>1300</v>
      </c>
      <c r="M44" s="3">
        <v>1300</v>
      </c>
      <c r="N44" s="3">
        <f>SUM(K44:M44)</f>
        <v>6555</v>
      </c>
      <c r="P44" s="11"/>
    </row>
    <row r="45" spans="1:16" ht="13.5" customHeight="1" x14ac:dyDescent="0.25">
      <c r="A45" s="76"/>
      <c r="B45" s="62"/>
      <c r="C45" s="62"/>
      <c r="D45" s="62"/>
      <c r="E45" s="60"/>
      <c r="F45" s="62"/>
      <c r="G45" s="62"/>
      <c r="H45" s="77"/>
      <c r="I45" s="77"/>
      <c r="J45" s="2" t="s">
        <v>45</v>
      </c>
      <c r="K45" s="3">
        <v>20976</v>
      </c>
      <c r="L45" s="3">
        <v>19902</v>
      </c>
      <c r="M45" s="3">
        <v>19902</v>
      </c>
      <c r="N45" s="3">
        <f>SUM(K45:M45)</f>
        <v>60780</v>
      </c>
      <c r="P45" s="11"/>
    </row>
    <row r="46" spans="1:16" ht="15.75" customHeight="1" x14ac:dyDescent="0.25">
      <c r="A46" s="78" t="s">
        <v>12</v>
      </c>
      <c r="B46" s="53">
        <v>6203</v>
      </c>
      <c r="C46" s="81">
        <v>0</v>
      </c>
      <c r="D46" s="83">
        <v>6.8</v>
      </c>
      <c r="E46" s="53">
        <f>ROUND(E21*D46%,0)</f>
        <v>25127</v>
      </c>
      <c r="F46" s="81">
        <v>0</v>
      </c>
      <c r="G46" s="53">
        <v>2475</v>
      </c>
      <c r="H46" s="53">
        <v>0</v>
      </c>
      <c r="I46" s="53">
        <v>1768</v>
      </c>
      <c r="J46" s="62" t="s">
        <v>55</v>
      </c>
      <c r="K46" s="62"/>
      <c r="L46" s="5">
        <f>L47</f>
        <v>25127</v>
      </c>
      <c r="M46" s="5">
        <f>M47</f>
        <v>25127</v>
      </c>
      <c r="N46" s="5">
        <f>N47</f>
        <v>85827</v>
      </c>
      <c r="P46" s="14"/>
    </row>
    <row r="47" spans="1:16" ht="22.5" customHeight="1" x14ac:dyDescent="0.25">
      <c r="A47" s="79"/>
      <c r="B47" s="54"/>
      <c r="C47" s="75"/>
      <c r="D47" s="84"/>
      <c r="E47" s="54"/>
      <c r="F47" s="75"/>
      <c r="G47" s="75"/>
      <c r="H47" s="54"/>
      <c r="I47" s="54"/>
      <c r="J47" s="6" t="s">
        <v>42</v>
      </c>
      <c r="K47" s="5">
        <f>SUM(K48:K50)</f>
        <v>35573</v>
      </c>
      <c r="L47" s="5">
        <v>25127</v>
      </c>
      <c r="M47" s="5">
        <v>25127</v>
      </c>
      <c r="N47" s="5">
        <f>SUM(K47:M47)</f>
        <v>85827</v>
      </c>
      <c r="P47" s="14"/>
    </row>
    <row r="48" spans="1:16" ht="13.5" customHeight="1" x14ac:dyDescent="0.25">
      <c r="A48" s="79"/>
      <c r="B48" s="54"/>
      <c r="C48" s="75"/>
      <c r="D48" s="84"/>
      <c r="E48" s="54"/>
      <c r="F48" s="75"/>
      <c r="G48" s="75"/>
      <c r="H48" s="54"/>
      <c r="I48" s="54"/>
      <c r="J48" s="2" t="s">
        <v>39</v>
      </c>
      <c r="K48" s="3">
        <v>1300</v>
      </c>
      <c r="L48" s="3">
        <v>400</v>
      </c>
      <c r="M48" s="3">
        <v>400</v>
      </c>
      <c r="N48" s="3">
        <f>SUM(K48:M48)</f>
        <v>2100</v>
      </c>
      <c r="P48" s="11"/>
    </row>
    <row r="49" spans="1:16" ht="27.75" customHeight="1" x14ac:dyDescent="0.25">
      <c r="A49" s="79"/>
      <c r="B49" s="54"/>
      <c r="C49" s="75"/>
      <c r="D49" s="84"/>
      <c r="E49" s="54"/>
      <c r="F49" s="75"/>
      <c r="G49" s="75"/>
      <c r="H49" s="54"/>
      <c r="I49" s="54"/>
      <c r="J49" s="2" t="s">
        <v>43</v>
      </c>
      <c r="K49" s="3">
        <v>8140</v>
      </c>
      <c r="L49" s="3">
        <v>7200</v>
      </c>
      <c r="M49" s="3">
        <v>7200</v>
      </c>
      <c r="N49" s="3">
        <f>SUM(K49:M49)</f>
        <v>22540</v>
      </c>
      <c r="P49" s="11"/>
    </row>
    <row r="50" spans="1:16" ht="13.5" customHeight="1" x14ac:dyDescent="0.25">
      <c r="A50" s="80"/>
      <c r="B50" s="77"/>
      <c r="C50" s="82"/>
      <c r="D50" s="85"/>
      <c r="E50" s="77"/>
      <c r="F50" s="82"/>
      <c r="G50" s="82"/>
      <c r="H50" s="77"/>
      <c r="I50" s="77"/>
      <c r="J50" s="2" t="s">
        <v>45</v>
      </c>
      <c r="K50" s="21">
        <v>26133</v>
      </c>
      <c r="L50" s="22">
        <v>17527</v>
      </c>
      <c r="M50" s="22">
        <v>17527</v>
      </c>
      <c r="N50" s="22">
        <f>SUM(K50:M50)</f>
        <v>61187</v>
      </c>
      <c r="P50" s="11"/>
    </row>
    <row r="51" spans="1:16" ht="15.75" x14ac:dyDescent="0.25">
      <c r="A51" s="76" t="s">
        <v>13</v>
      </c>
      <c r="B51" s="60">
        <v>1160</v>
      </c>
      <c r="C51" s="62">
        <v>0</v>
      </c>
      <c r="D51" s="62">
        <v>7.74</v>
      </c>
      <c r="E51" s="60">
        <f>ROUND(E21*D51%,0)</f>
        <v>28601</v>
      </c>
      <c r="F51" s="62">
        <v>0</v>
      </c>
      <c r="G51" s="60">
        <v>2817</v>
      </c>
      <c r="H51" s="53">
        <v>0</v>
      </c>
      <c r="I51" s="53">
        <v>2012</v>
      </c>
      <c r="J51" s="62" t="s">
        <v>56</v>
      </c>
      <c r="K51" s="62"/>
      <c r="L51" s="5">
        <f>L52</f>
        <v>28601</v>
      </c>
      <c r="M51" s="5">
        <f>M52</f>
        <v>28601</v>
      </c>
      <c r="N51" s="5">
        <f>N52</f>
        <v>91792</v>
      </c>
      <c r="P51" s="14"/>
    </row>
    <row r="52" spans="1:16" ht="30.75" customHeight="1" x14ac:dyDescent="0.25">
      <c r="A52" s="76"/>
      <c r="B52" s="60"/>
      <c r="C52" s="62"/>
      <c r="D52" s="62"/>
      <c r="E52" s="60"/>
      <c r="F52" s="62"/>
      <c r="G52" s="62"/>
      <c r="H52" s="54"/>
      <c r="I52" s="54"/>
      <c r="J52" s="6" t="s">
        <v>42</v>
      </c>
      <c r="K52" s="5">
        <f>SUM(K53:K54)</f>
        <v>34590</v>
      </c>
      <c r="L52" s="5">
        <v>28601</v>
      </c>
      <c r="M52" s="5">
        <v>28601</v>
      </c>
      <c r="N52" s="5">
        <f>SUM(K52:M52)</f>
        <v>91792</v>
      </c>
      <c r="P52" s="14"/>
    </row>
    <row r="53" spans="1:16" ht="15" customHeight="1" x14ac:dyDescent="0.25">
      <c r="A53" s="76"/>
      <c r="B53" s="60"/>
      <c r="C53" s="62"/>
      <c r="D53" s="62"/>
      <c r="E53" s="60"/>
      <c r="F53" s="62"/>
      <c r="G53" s="62"/>
      <c r="H53" s="54"/>
      <c r="I53" s="54"/>
      <c r="J53" s="2" t="s">
        <v>39</v>
      </c>
      <c r="K53" s="3">
        <v>380</v>
      </c>
      <c r="L53" s="3">
        <v>400</v>
      </c>
      <c r="M53" s="3">
        <v>400</v>
      </c>
      <c r="N53" s="3">
        <f>SUM(K53:M53)</f>
        <v>1180</v>
      </c>
      <c r="P53" s="14"/>
    </row>
    <row r="54" spans="1:16" ht="13.5" customHeight="1" x14ac:dyDescent="0.25">
      <c r="A54" s="76"/>
      <c r="B54" s="60"/>
      <c r="C54" s="62"/>
      <c r="D54" s="62"/>
      <c r="E54" s="60"/>
      <c r="F54" s="62"/>
      <c r="G54" s="62"/>
      <c r="H54" s="77"/>
      <c r="I54" s="77"/>
      <c r="J54" s="2" t="s">
        <v>45</v>
      </c>
      <c r="K54" s="21">
        <v>34210</v>
      </c>
      <c r="L54" s="22">
        <v>28201</v>
      </c>
      <c r="M54" s="22">
        <v>28201</v>
      </c>
      <c r="N54" s="22">
        <f>SUM(K54:M54)</f>
        <v>90612</v>
      </c>
      <c r="P54" s="11"/>
    </row>
    <row r="55" spans="1:16" ht="15.75" x14ac:dyDescent="0.25">
      <c r="A55" s="76" t="s">
        <v>14</v>
      </c>
      <c r="B55" s="60">
        <v>16896</v>
      </c>
      <c r="C55" s="62">
        <v>0</v>
      </c>
      <c r="D55" s="62">
        <v>6.32</v>
      </c>
      <c r="E55" s="60">
        <f>ROUND(E21*D55%,0)</f>
        <v>23354</v>
      </c>
      <c r="F55" s="62">
        <v>0</v>
      </c>
      <c r="G55" s="60">
        <v>2300</v>
      </c>
      <c r="H55" s="53">
        <v>0</v>
      </c>
      <c r="I55" s="53">
        <v>1643</v>
      </c>
      <c r="J55" s="62" t="s">
        <v>62</v>
      </c>
      <c r="K55" s="62"/>
      <c r="L55" s="5">
        <f>L56</f>
        <v>23354</v>
      </c>
      <c r="M55" s="5">
        <f>M56</f>
        <v>23354</v>
      </c>
      <c r="N55" s="5">
        <f>N56+N60</f>
        <v>90901</v>
      </c>
      <c r="P55" s="14"/>
    </row>
    <row r="56" spans="1:16" ht="30.75" customHeight="1" x14ac:dyDescent="0.25">
      <c r="A56" s="76"/>
      <c r="B56" s="60"/>
      <c r="C56" s="62"/>
      <c r="D56" s="62"/>
      <c r="E56" s="60"/>
      <c r="F56" s="62"/>
      <c r="G56" s="62"/>
      <c r="H56" s="54"/>
      <c r="I56" s="54"/>
      <c r="J56" s="6" t="s">
        <v>42</v>
      </c>
      <c r="K56" s="5">
        <f>SUM(K57:K59)</f>
        <v>44193</v>
      </c>
      <c r="L56" s="5">
        <v>23354</v>
      </c>
      <c r="M56" s="5">
        <v>23354</v>
      </c>
      <c r="N56" s="5">
        <f>SUM(K56:M56)</f>
        <v>90901</v>
      </c>
      <c r="P56" s="14"/>
    </row>
    <row r="57" spans="1:16" ht="13.5" customHeight="1" x14ac:dyDescent="0.25">
      <c r="A57" s="76"/>
      <c r="B57" s="60"/>
      <c r="C57" s="62"/>
      <c r="D57" s="62"/>
      <c r="E57" s="60"/>
      <c r="F57" s="62"/>
      <c r="G57" s="62"/>
      <c r="H57" s="54"/>
      <c r="I57" s="54"/>
      <c r="J57" s="2" t="s">
        <v>39</v>
      </c>
      <c r="K57" s="3">
        <v>325</v>
      </c>
      <c r="L57" s="3">
        <v>440</v>
      </c>
      <c r="M57" s="3">
        <v>440</v>
      </c>
      <c r="N57" s="3">
        <f>SUM(K57:M57)</f>
        <v>1205</v>
      </c>
      <c r="P57" s="11"/>
    </row>
    <row r="58" spans="1:16" ht="31.5" customHeight="1" x14ac:dyDescent="0.25">
      <c r="A58" s="76"/>
      <c r="B58" s="60"/>
      <c r="C58" s="62"/>
      <c r="D58" s="62"/>
      <c r="E58" s="60"/>
      <c r="F58" s="62"/>
      <c r="G58" s="62"/>
      <c r="H58" s="54"/>
      <c r="I58" s="54"/>
      <c r="J58" s="2" t="s">
        <v>43</v>
      </c>
      <c r="K58" s="3">
        <v>9020</v>
      </c>
      <c r="L58" s="3">
        <v>5000</v>
      </c>
      <c r="M58" s="3">
        <v>5000</v>
      </c>
      <c r="N58" s="3">
        <f>SUM(K58:M58)</f>
        <v>19020</v>
      </c>
      <c r="P58" s="11"/>
    </row>
    <row r="59" spans="1:16" ht="13.5" customHeight="1" x14ac:dyDescent="0.25">
      <c r="A59" s="76"/>
      <c r="B59" s="60"/>
      <c r="C59" s="62"/>
      <c r="D59" s="62"/>
      <c r="E59" s="60"/>
      <c r="F59" s="62"/>
      <c r="G59" s="62"/>
      <c r="H59" s="54"/>
      <c r="I59" s="54"/>
      <c r="J59" s="2" t="s">
        <v>45</v>
      </c>
      <c r="K59" s="3">
        <v>34848</v>
      </c>
      <c r="L59" s="3">
        <v>17914</v>
      </c>
      <c r="M59" s="3">
        <v>17914</v>
      </c>
      <c r="N59" s="3">
        <f t="shared" ref="N59:N61" si="11">SUM(K59:M59)</f>
        <v>70676</v>
      </c>
      <c r="P59" s="11"/>
    </row>
    <row r="60" spans="1:16" ht="30.75" customHeight="1" x14ac:dyDescent="0.25">
      <c r="A60" s="76"/>
      <c r="B60" s="60"/>
      <c r="C60" s="62"/>
      <c r="D60" s="62"/>
      <c r="E60" s="60"/>
      <c r="F60" s="62"/>
      <c r="G60" s="62"/>
      <c r="H60" s="54"/>
      <c r="I60" s="54"/>
      <c r="J60" s="15" t="s">
        <v>46</v>
      </c>
      <c r="K60" s="16">
        <f>K61</f>
        <v>0</v>
      </c>
      <c r="L60" s="16">
        <f t="shared" ref="L60:M60" si="12">L61</f>
        <v>0</v>
      </c>
      <c r="M60" s="16">
        <f t="shared" si="12"/>
        <v>0</v>
      </c>
      <c r="N60" s="16">
        <f t="shared" si="11"/>
        <v>0</v>
      </c>
      <c r="P60" s="11"/>
    </row>
    <row r="61" spans="1:16" ht="32.25" customHeight="1" x14ac:dyDescent="0.25">
      <c r="A61" s="76"/>
      <c r="B61" s="60"/>
      <c r="C61" s="62"/>
      <c r="D61" s="62"/>
      <c r="E61" s="60"/>
      <c r="F61" s="62"/>
      <c r="G61" s="62"/>
      <c r="H61" s="77"/>
      <c r="I61" s="77"/>
      <c r="J61" s="20" t="s">
        <v>47</v>
      </c>
      <c r="K61" s="19">
        <v>0</v>
      </c>
      <c r="L61" s="19">
        <v>0</v>
      </c>
      <c r="M61" s="19">
        <v>0</v>
      </c>
      <c r="N61" s="3">
        <f t="shared" si="11"/>
        <v>0</v>
      </c>
      <c r="P61" s="11"/>
    </row>
    <row r="62" spans="1:16" ht="15.75" x14ac:dyDescent="0.25">
      <c r="A62" s="76" t="s">
        <v>15</v>
      </c>
      <c r="B62" s="60">
        <v>20137</v>
      </c>
      <c r="C62" s="62">
        <v>0</v>
      </c>
      <c r="D62" s="86">
        <v>5.8</v>
      </c>
      <c r="E62" s="60">
        <f>ROUND(E21*D62%,0)</f>
        <v>21432</v>
      </c>
      <c r="F62" s="81">
        <v>0</v>
      </c>
      <c r="G62" s="53">
        <v>2111</v>
      </c>
      <c r="H62" s="53">
        <v>0</v>
      </c>
      <c r="I62" s="53">
        <v>1508</v>
      </c>
      <c r="J62" s="62" t="s">
        <v>68</v>
      </c>
      <c r="K62" s="62"/>
      <c r="L62" s="5">
        <f>L63</f>
        <v>21432</v>
      </c>
      <c r="M62" s="5">
        <f>M63</f>
        <v>21432</v>
      </c>
      <c r="N62" s="5">
        <f>N63+N67</f>
        <v>88052</v>
      </c>
      <c r="P62" s="14"/>
    </row>
    <row r="63" spans="1:16" ht="30.75" customHeight="1" x14ac:dyDescent="0.25">
      <c r="A63" s="76"/>
      <c r="B63" s="60"/>
      <c r="C63" s="62"/>
      <c r="D63" s="86"/>
      <c r="E63" s="60"/>
      <c r="F63" s="75"/>
      <c r="G63" s="75"/>
      <c r="H63" s="54"/>
      <c r="I63" s="54"/>
      <c r="J63" s="6" t="s">
        <v>42</v>
      </c>
      <c r="K63" s="5">
        <f>SUM(K64:K66)</f>
        <v>30188</v>
      </c>
      <c r="L63" s="5">
        <v>21432</v>
      </c>
      <c r="M63" s="5">
        <v>21432</v>
      </c>
      <c r="N63" s="5">
        <f>SUM(K63:M63)</f>
        <v>73052</v>
      </c>
      <c r="P63" s="14"/>
    </row>
    <row r="64" spans="1:16" ht="13.5" customHeight="1" x14ac:dyDescent="0.25">
      <c r="A64" s="76"/>
      <c r="B64" s="60"/>
      <c r="C64" s="62"/>
      <c r="D64" s="86"/>
      <c r="E64" s="60"/>
      <c r="F64" s="75"/>
      <c r="G64" s="75"/>
      <c r="H64" s="54"/>
      <c r="I64" s="54"/>
      <c r="J64" s="2" t="s">
        <v>39</v>
      </c>
      <c r="K64" s="3">
        <v>150</v>
      </c>
      <c r="L64" s="3">
        <v>200</v>
      </c>
      <c r="M64" s="3">
        <v>200</v>
      </c>
      <c r="N64" s="3">
        <f>SUM(K64:M64)</f>
        <v>550</v>
      </c>
      <c r="P64" s="11"/>
    </row>
    <row r="65" spans="1:16" ht="28.5" customHeight="1" x14ac:dyDescent="0.25">
      <c r="A65" s="76"/>
      <c r="B65" s="60"/>
      <c r="C65" s="62"/>
      <c r="D65" s="86"/>
      <c r="E65" s="60"/>
      <c r="F65" s="75"/>
      <c r="G65" s="75"/>
      <c r="H65" s="54"/>
      <c r="I65" s="54"/>
      <c r="J65" s="2" t="s">
        <v>43</v>
      </c>
      <c r="K65" s="3">
        <v>200</v>
      </c>
      <c r="L65" s="3">
        <v>200</v>
      </c>
      <c r="M65" s="3">
        <v>200</v>
      </c>
      <c r="N65" s="3">
        <f>SUM(K65:M65)</f>
        <v>600</v>
      </c>
      <c r="P65" s="11"/>
    </row>
    <row r="66" spans="1:16" ht="13.5" customHeight="1" x14ac:dyDescent="0.25">
      <c r="A66" s="76"/>
      <c r="B66" s="60"/>
      <c r="C66" s="62"/>
      <c r="D66" s="86"/>
      <c r="E66" s="60"/>
      <c r="F66" s="75"/>
      <c r="G66" s="75"/>
      <c r="H66" s="54"/>
      <c r="I66" s="54"/>
      <c r="J66" s="2" t="s">
        <v>45</v>
      </c>
      <c r="K66" s="3">
        <v>29838</v>
      </c>
      <c r="L66" s="3">
        <v>21032</v>
      </c>
      <c r="M66" s="3">
        <v>21032</v>
      </c>
      <c r="N66" s="3">
        <f t="shared" ref="N66:N68" si="13">SUM(K66:M66)</f>
        <v>71902</v>
      </c>
      <c r="P66" s="11"/>
    </row>
    <row r="67" spans="1:16" ht="31.5" customHeight="1" x14ac:dyDescent="0.25">
      <c r="A67" s="76"/>
      <c r="B67" s="60"/>
      <c r="C67" s="62"/>
      <c r="D67" s="86"/>
      <c r="E67" s="60"/>
      <c r="F67" s="75"/>
      <c r="G67" s="75"/>
      <c r="H67" s="54"/>
      <c r="I67" s="54"/>
      <c r="J67" s="15" t="s">
        <v>46</v>
      </c>
      <c r="K67" s="16">
        <f>K68</f>
        <v>15000</v>
      </c>
      <c r="L67" s="16">
        <f t="shared" ref="L67:M67" si="14">L68</f>
        <v>0</v>
      </c>
      <c r="M67" s="16">
        <f t="shared" si="14"/>
        <v>0</v>
      </c>
      <c r="N67" s="16">
        <f t="shared" si="13"/>
        <v>15000</v>
      </c>
      <c r="P67" s="11"/>
    </row>
    <row r="68" spans="1:16" ht="32.25" customHeight="1" x14ac:dyDescent="0.25">
      <c r="A68" s="76"/>
      <c r="B68" s="60"/>
      <c r="C68" s="62"/>
      <c r="D68" s="86"/>
      <c r="E68" s="60"/>
      <c r="F68" s="75"/>
      <c r="G68" s="75"/>
      <c r="H68" s="77"/>
      <c r="I68" s="77"/>
      <c r="J68" s="20" t="s">
        <v>47</v>
      </c>
      <c r="K68" s="23">
        <v>15000</v>
      </c>
      <c r="L68" s="19">
        <v>0</v>
      </c>
      <c r="M68" s="19">
        <v>0</v>
      </c>
      <c r="N68" s="3">
        <f t="shared" si="13"/>
        <v>15000</v>
      </c>
      <c r="P68" s="11"/>
    </row>
    <row r="69" spans="1:16" ht="15.75" x14ac:dyDescent="0.25">
      <c r="A69" s="76" t="s">
        <v>16</v>
      </c>
      <c r="B69" s="60">
        <v>3495</v>
      </c>
      <c r="C69" s="62">
        <v>0</v>
      </c>
      <c r="D69" s="62">
        <v>4.1100000000000003</v>
      </c>
      <c r="E69" s="60">
        <f>ROUND(E21*D69%,0)</f>
        <v>15187</v>
      </c>
      <c r="F69" s="62">
        <v>0</v>
      </c>
      <c r="G69" s="60">
        <v>1496</v>
      </c>
      <c r="H69" s="53">
        <v>0</v>
      </c>
      <c r="I69" s="53">
        <v>1069</v>
      </c>
      <c r="J69" s="62" t="s">
        <v>57</v>
      </c>
      <c r="K69" s="62"/>
      <c r="L69" s="5">
        <v>15187</v>
      </c>
      <c r="M69" s="5">
        <v>15187</v>
      </c>
      <c r="N69" s="5">
        <f>N70</f>
        <v>51621</v>
      </c>
      <c r="P69" s="14"/>
    </row>
    <row r="70" spans="1:16" ht="33.75" customHeight="1" x14ac:dyDescent="0.25">
      <c r="A70" s="76"/>
      <c r="B70" s="60"/>
      <c r="C70" s="62"/>
      <c r="D70" s="62"/>
      <c r="E70" s="60"/>
      <c r="F70" s="62"/>
      <c r="G70" s="62"/>
      <c r="H70" s="54"/>
      <c r="I70" s="54"/>
      <c r="J70" s="6" t="s">
        <v>42</v>
      </c>
      <c r="K70" s="5">
        <f>SUM(K71:K73)</f>
        <v>21247</v>
      </c>
      <c r="L70" s="5">
        <v>15187</v>
      </c>
      <c r="M70" s="5">
        <v>15187</v>
      </c>
      <c r="N70" s="5">
        <f>SUM(K70:M70)</f>
        <v>51621</v>
      </c>
      <c r="P70" s="14"/>
    </row>
    <row r="71" spans="1:16" ht="13.5" customHeight="1" x14ac:dyDescent="0.25">
      <c r="A71" s="76"/>
      <c r="B71" s="60"/>
      <c r="C71" s="62"/>
      <c r="D71" s="62"/>
      <c r="E71" s="60"/>
      <c r="F71" s="62"/>
      <c r="G71" s="62"/>
      <c r="H71" s="54"/>
      <c r="I71" s="54"/>
      <c r="J71" s="2" t="s">
        <v>38</v>
      </c>
      <c r="K71" s="3">
        <v>375</v>
      </c>
      <c r="L71" s="3">
        <v>10</v>
      </c>
      <c r="M71" s="3">
        <v>10</v>
      </c>
      <c r="N71" s="3">
        <f>SUM(K71:M71)</f>
        <v>395</v>
      </c>
      <c r="P71" s="11"/>
    </row>
    <row r="72" spans="1:16" ht="13.5" customHeight="1" x14ac:dyDescent="0.25">
      <c r="A72" s="76"/>
      <c r="B72" s="60"/>
      <c r="C72" s="62"/>
      <c r="D72" s="62"/>
      <c r="E72" s="60"/>
      <c r="F72" s="62"/>
      <c r="G72" s="62"/>
      <c r="H72" s="54"/>
      <c r="I72" s="54"/>
      <c r="J72" s="2" t="s">
        <v>39</v>
      </c>
      <c r="K72" s="3">
        <v>750</v>
      </c>
      <c r="L72" s="3">
        <v>800</v>
      </c>
      <c r="M72" s="3">
        <v>800</v>
      </c>
      <c r="N72" s="3">
        <f>SUM(K72:M72)</f>
        <v>2350</v>
      </c>
      <c r="P72" s="11"/>
    </row>
    <row r="73" spans="1:16" ht="14.25" customHeight="1" x14ac:dyDescent="0.25">
      <c r="A73" s="76"/>
      <c r="B73" s="60"/>
      <c r="C73" s="62"/>
      <c r="D73" s="62"/>
      <c r="E73" s="60"/>
      <c r="F73" s="62"/>
      <c r="G73" s="62"/>
      <c r="H73" s="77"/>
      <c r="I73" s="77"/>
      <c r="J73" s="2" t="s">
        <v>45</v>
      </c>
      <c r="K73" s="23">
        <v>20122</v>
      </c>
      <c r="L73" s="23">
        <v>14377</v>
      </c>
      <c r="M73" s="23">
        <v>14377</v>
      </c>
      <c r="N73" s="3">
        <f>SUM(K73:M73)</f>
        <v>48876</v>
      </c>
      <c r="P73" s="11"/>
    </row>
    <row r="74" spans="1:16" ht="15" customHeight="1" x14ac:dyDescent="0.25">
      <c r="A74" s="81" t="s">
        <v>17</v>
      </c>
      <c r="B74" s="53">
        <v>10125</v>
      </c>
      <c r="C74" s="81">
        <v>0</v>
      </c>
      <c r="D74" s="81">
        <v>4.2300000000000004</v>
      </c>
      <c r="E74" s="53">
        <f>ROUND(E21*D74%,0)</f>
        <v>15631</v>
      </c>
      <c r="F74" s="81">
        <v>0</v>
      </c>
      <c r="G74" s="53">
        <v>1540</v>
      </c>
      <c r="H74" s="53">
        <v>0</v>
      </c>
      <c r="I74" s="53">
        <v>1100</v>
      </c>
      <c r="J74" s="62" t="s">
        <v>58</v>
      </c>
      <c r="K74" s="62"/>
      <c r="L74" s="5">
        <f t="shared" ref="L74:M74" si="15">L75+L76</f>
        <v>15631</v>
      </c>
      <c r="M74" s="5">
        <f t="shared" si="15"/>
        <v>15631</v>
      </c>
      <c r="N74" s="5">
        <f>N75+N76</f>
        <v>51445</v>
      </c>
    </row>
    <row r="75" spans="1:16" ht="42" customHeight="1" x14ac:dyDescent="0.25">
      <c r="A75" s="75"/>
      <c r="B75" s="54"/>
      <c r="C75" s="75"/>
      <c r="D75" s="75"/>
      <c r="E75" s="54"/>
      <c r="F75" s="75"/>
      <c r="G75" s="54"/>
      <c r="H75" s="54"/>
      <c r="I75" s="54"/>
      <c r="J75" s="6" t="s">
        <v>9</v>
      </c>
      <c r="K75" s="5">
        <v>4028</v>
      </c>
      <c r="L75" s="5">
        <v>4000</v>
      </c>
      <c r="M75" s="5">
        <v>4000</v>
      </c>
      <c r="N75" s="5">
        <f>SUM(K75:M75)</f>
        <v>12028</v>
      </c>
    </row>
    <row r="76" spans="1:16" ht="33.75" customHeight="1" x14ac:dyDescent="0.25">
      <c r="A76" s="75"/>
      <c r="B76" s="54"/>
      <c r="C76" s="75"/>
      <c r="D76" s="75"/>
      <c r="E76" s="54"/>
      <c r="F76" s="75"/>
      <c r="G76" s="54"/>
      <c r="H76" s="54"/>
      <c r="I76" s="54"/>
      <c r="J76" s="6" t="s">
        <v>42</v>
      </c>
      <c r="K76" s="5">
        <f>SUM(K77+K78)</f>
        <v>16155</v>
      </c>
      <c r="L76" s="5">
        <f>E74-L75</f>
        <v>11631</v>
      </c>
      <c r="M76" s="5">
        <f>E74-M75</f>
        <v>11631</v>
      </c>
      <c r="N76" s="5">
        <f>SUM(K76:M76)</f>
        <v>39417</v>
      </c>
      <c r="P76" s="14"/>
    </row>
    <row r="77" spans="1:16" ht="15.75" customHeight="1" x14ac:dyDescent="0.25">
      <c r="A77" s="75"/>
      <c r="B77" s="54"/>
      <c r="C77" s="75"/>
      <c r="D77" s="75"/>
      <c r="E77" s="54"/>
      <c r="F77" s="75"/>
      <c r="G77" s="54"/>
      <c r="H77" s="54"/>
      <c r="I77" s="54"/>
      <c r="J77" s="2" t="s">
        <v>39</v>
      </c>
      <c r="K77" s="3">
        <v>720</v>
      </c>
      <c r="L77" s="3">
        <v>400</v>
      </c>
      <c r="M77" s="3">
        <v>400</v>
      </c>
      <c r="N77" s="3">
        <f>SUM(K77:M77)</f>
        <v>1520</v>
      </c>
      <c r="P77" s="14"/>
    </row>
    <row r="78" spans="1:16" ht="14.25" customHeight="1" x14ac:dyDescent="0.25">
      <c r="A78" s="75"/>
      <c r="B78" s="54"/>
      <c r="C78" s="75"/>
      <c r="D78" s="75"/>
      <c r="E78" s="54"/>
      <c r="F78" s="75"/>
      <c r="G78" s="54"/>
      <c r="H78" s="54"/>
      <c r="I78" s="54"/>
      <c r="J78" s="2" t="s">
        <v>45</v>
      </c>
      <c r="K78" s="23">
        <v>15435</v>
      </c>
      <c r="L78" s="24">
        <v>11231</v>
      </c>
      <c r="M78" s="24">
        <v>11231</v>
      </c>
      <c r="N78" s="23">
        <f>SUM(K78:M78)</f>
        <v>37897</v>
      </c>
      <c r="P78" s="11"/>
    </row>
    <row r="79" spans="1:16" ht="40.5" customHeight="1" x14ac:dyDescent="0.25">
      <c r="A79" s="75"/>
      <c r="B79" s="54"/>
      <c r="C79" s="75"/>
      <c r="D79" s="75"/>
      <c r="E79" s="54"/>
      <c r="F79" s="75"/>
      <c r="G79" s="54"/>
      <c r="H79" s="54"/>
      <c r="I79" s="54"/>
      <c r="J79" s="34" t="s">
        <v>46</v>
      </c>
      <c r="K79" s="36">
        <f>K80</f>
        <v>8213</v>
      </c>
      <c r="L79" s="37">
        <v>0</v>
      </c>
      <c r="M79" s="37">
        <v>0</v>
      </c>
      <c r="N79" s="35">
        <f>SUM(K79:M79)</f>
        <v>8213</v>
      </c>
      <c r="P79" s="11"/>
    </row>
    <row r="80" spans="1:16" ht="42" customHeight="1" x14ac:dyDescent="0.25">
      <c r="A80" s="82"/>
      <c r="B80" s="77"/>
      <c r="C80" s="82"/>
      <c r="D80" s="82"/>
      <c r="E80" s="77"/>
      <c r="F80" s="82"/>
      <c r="G80" s="77"/>
      <c r="H80" s="77"/>
      <c r="I80" s="77"/>
      <c r="J80" s="2" t="s">
        <v>47</v>
      </c>
      <c r="K80" s="23">
        <v>8213</v>
      </c>
      <c r="L80" s="19">
        <v>0</v>
      </c>
      <c r="M80" s="19">
        <v>0</v>
      </c>
      <c r="N80" s="23">
        <f>SUM(K80:L80)</f>
        <v>8213</v>
      </c>
      <c r="P80" s="11"/>
    </row>
    <row r="81" spans="1:16" x14ac:dyDescent="0.25">
      <c r="A81" s="76" t="s">
        <v>18</v>
      </c>
      <c r="B81" s="60">
        <v>201</v>
      </c>
      <c r="C81" s="62">
        <v>0</v>
      </c>
      <c r="D81" s="62">
        <v>4.99</v>
      </c>
      <c r="E81" s="60">
        <f>ROUND(E21*D81%,0)</f>
        <v>18439</v>
      </c>
      <c r="F81" s="62">
        <v>0</v>
      </c>
      <c r="G81" s="60">
        <v>1816</v>
      </c>
      <c r="H81" s="53">
        <v>0</v>
      </c>
      <c r="I81" s="53">
        <v>1297</v>
      </c>
      <c r="J81" s="62" t="s">
        <v>59</v>
      </c>
      <c r="K81" s="62"/>
      <c r="L81" s="5">
        <f t="shared" ref="L81:M81" si="16">L82</f>
        <v>18439</v>
      </c>
      <c r="M81" s="5">
        <f t="shared" si="16"/>
        <v>18439</v>
      </c>
      <c r="N81" s="5">
        <f>N82</f>
        <v>58631</v>
      </c>
    </row>
    <row r="82" spans="1:16" ht="33.75" customHeight="1" x14ac:dyDescent="0.25">
      <c r="A82" s="76"/>
      <c r="B82" s="60"/>
      <c r="C82" s="62"/>
      <c r="D82" s="62"/>
      <c r="E82" s="60"/>
      <c r="F82" s="62"/>
      <c r="G82" s="62"/>
      <c r="H82" s="54"/>
      <c r="I82" s="54"/>
      <c r="J82" s="6" t="s">
        <v>42</v>
      </c>
      <c r="K82" s="5">
        <f>SUM(K83:K84)</f>
        <v>21753</v>
      </c>
      <c r="L82" s="5">
        <v>18439</v>
      </c>
      <c r="M82" s="5">
        <v>18439</v>
      </c>
      <c r="N82" s="5">
        <f>SUM(K82:M82)</f>
        <v>58631</v>
      </c>
      <c r="P82" s="14"/>
    </row>
    <row r="83" spans="1:16" ht="15" customHeight="1" x14ac:dyDescent="0.25">
      <c r="A83" s="76"/>
      <c r="B83" s="60"/>
      <c r="C83" s="62"/>
      <c r="D83" s="62"/>
      <c r="E83" s="60"/>
      <c r="F83" s="62"/>
      <c r="G83" s="62"/>
      <c r="H83" s="54"/>
      <c r="I83" s="54"/>
      <c r="J83" s="2" t="s">
        <v>39</v>
      </c>
      <c r="K83" s="3">
        <v>465</v>
      </c>
      <c r="L83" s="3">
        <v>500</v>
      </c>
      <c r="M83" s="3">
        <v>500</v>
      </c>
      <c r="N83" s="3">
        <f>SUM(K83:M83)</f>
        <v>1465</v>
      </c>
      <c r="P83" s="14"/>
    </row>
    <row r="84" spans="1:16" ht="13.5" customHeight="1" x14ac:dyDescent="0.25">
      <c r="A84" s="76"/>
      <c r="B84" s="60"/>
      <c r="C84" s="62"/>
      <c r="D84" s="62"/>
      <c r="E84" s="60"/>
      <c r="F84" s="62"/>
      <c r="G84" s="62"/>
      <c r="H84" s="77"/>
      <c r="I84" s="77"/>
      <c r="J84" s="2" t="s">
        <v>45</v>
      </c>
      <c r="K84" s="23">
        <v>21288</v>
      </c>
      <c r="L84" s="23">
        <v>17939</v>
      </c>
      <c r="M84" s="23">
        <v>17939</v>
      </c>
      <c r="N84" s="3">
        <f>SUM(K84:M84)</f>
        <v>57166</v>
      </c>
      <c r="P84" s="11"/>
    </row>
    <row r="85" spans="1:16" x14ac:dyDescent="0.25">
      <c r="A85" s="76" t="s">
        <v>19</v>
      </c>
      <c r="B85" s="60">
        <v>3072</v>
      </c>
      <c r="C85" s="62">
        <v>0</v>
      </c>
      <c r="D85" s="62">
        <v>5.93</v>
      </c>
      <c r="E85" s="60">
        <f>ROUND(E21*D85%,0)</f>
        <v>21912</v>
      </c>
      <c r="F85" s="81">
        <v>0</v>
      </c>
      <c r="G85" s="53">
        <v>2159</v>
      </c>
      <c r="H85" s="53">
        <v>0</v>
      </c>
      <c r="I85" s="53">
        <v>1542</v>
      </c>
      <c r="J85" s="62" t="s">
        <v>60</v>
      </c>
      <c r="K85" s="62"/>
      <c r="L85" s="5">
        <v>21912</v>
      </c>
      <c r="M85" s="5">
        <v>21912</v>
      </c>
      <c r="N85" s="5">
        <f>N86</f>
        <v>72509</v>
      </c>
    </row>
    <row r="86" spans="1:16" ht="33.75" customHeight="1" x14ac:dyDescent="0.25">
      <c r="A86" s="76"/>
      <c r="B86" s="60"/>
      <c r="C86" s="62"/>
      <c r="D86" s="62"/>
      <c r="E86" s="60"/>
      <c r="F86" s="75"/>
      <c r="G86" s="75"/>
      <c r="H86" s="54"/>
      <c r="I86" s="54"/>
      <c r="J86" s="6" t="s">
        <v>42</v>
      </c>
      <c r="K86" s="5">
        <f>SUM(K87:K89)</f>
        <v>28685</v>
      </c>
      <c r="L86" s="5">
        <f>L87+L88+L89</f>
        <v>21912</v>
      </c>
      <c r="M86" s="5">
        <f>M87+M88+M89</f>
        <v>21912</v>
      </c>
      <c r="N86" s="5">
        <f>SUM(K86:M86)</f>
        <v>72509</v>
      </c>
      <c r="P86" s="14"/>
    </row>
    <row r="87" spans="1:16" ht="13.5" customHeight="1" x14ac:dyDescent="0.25">
      <c r="A87" s="76"/>
      <c r="B87" s="60"/>
      <c r="C87" s="62"/>
      <c r="D87" s="62"/>
      <c r="E87" s="60"/>
      <c r="F87" s="75"/>
      <c r="G87" s="75"/>
      <c r="H87" s="54"/>
      <c r="I87" s="54"/>
      <c r="J87" s="2" t="s">
        <v>38</v>
      </c>
      <c r="K87" s="3">
        <v>15</v>
      </c>
      <c r="L87" s="3">
        <v>20</v>
      </c>
      <c r="M87" s="3">
        <v>20</v>
      </c>
      <c r="N87" s="3">
        <f>SUM(K87:M87)</f>
        <v>55</v>
      </c>
      <c r="P87" s="11"/>
    </row>
    <row r="88" spans="1:16" ht="13.5" customHeight="1" x14ac:dyDescent="0.25">
      <c r="A88" s="76"/>
      <c r="B88" s="60"/>
      <c r="C88" s="62"/>
      <c r="D88" s="62"/>
      <c r="E88" s="60"/>
      <c r="F88" s="75"/>
      <c r="G88" s="75"/>
      <c r="H88" s="54"/>
      <c r="I88" s="54"/>
      <c r="J88" s="2" t="s">
        <v>39</v>
      </c>
      <c r="K88" s="3">
        <v>260</v>
      </c>
      <c r="L88" s="3">
        <v>240</v>
      </c>
      <c r="M88" s="3">
        <v>240</v>
      </c>
      <c r="N88" s="3">
        <f>SUM(K88:M88)</f>
        <v>740</v>
      </c>
      <c r="P88" s="11"/>
    </row>
    <row r="89" spans="1:16" ht="13.5" customHeight="1" x14ac:dyDescent="0.25">
      <c r="A89" s="76"/>
      <c r="B89" s="60"/>
      <c r="C89" s="62"/>
      <c r="D89" s="62"/>
      <c r="E89" s="60"/>
      <c r="F89" s="75"/>
      <c r="G89" s="75"/>
      <c r="H89" s="77"/>
      <c r="I89" s="77"/>
      <c r="J89" s="2" t="s">
        <v>45</v>
      </c>
      <c r="K89" s="23">
        <v>28410</v>
      </c>
      <c r="L89" s="23">
        <v>21652</v>
      </c>
      <c r="M89" s="23">
        <v>21652</v>
      </c>
      <c r="N89" s="3">
        <f>SUM(K89:M89)</f>
        <v>71714</v>
      </c>
      <c r="P89" s="11"/>
    </row>
    <row r="90" spans="1:16" x14ac:dyDescent="0.25">
      <c r="A90" s="76" t="s">
        <v>20</v>
      </c>
      <c r="B90" s="60">
        <v>456</v>
      </c>
      <c r="C90" s="62">
        <v>0</v>
      </c>
      <c r="D90" s="62">
        <v>7.38</v>
      </c>
      <c r="E90" s="60">
        <f>ROUND(E21*D90%,0)</f>
        <v>27271</v>
      </c>
      <c r="F90" s="62">
        <v>0</v>
      </c>
      <c r="G90" s="60">
        <v>2686</v>
      </c>
      <c r="H90" s="53">
        <v>0</v>
      </c>
      <c r="I90" s="53">
        <v>1919</v>
      </c>
      <c r="J90" s="62" t="s">
        <v>61</v>
      </c>
      <c r="K90" s="62"/>
      <c r="L90" s="5">
        <f t="shared" ref="L90:M90" si="17">L91</f>
        <v>27271</v>
      </c>
      <c r="M90" s="5">
        <f t="shared" si="17"/>
        <v>27271</v>
      </c>
      <c r="N90" s="5">
        <f>N91</f>
        <v>86874</v>
      </c>
    </row>
    <row r="91" spans="1:16" ht="33.75" customHeight="1" x14ac:dyDescent="0.25">
      <c r="A91" s="76"/>
      <c r="B91" s="60"/>
      <c r="C91" s="62"/>
      <c r="D91" s="62"/>
      <c r="E91" s="60"/>
      <c r="F91" s="62"/>
      <c r="G91" s="62"/>
      <c r="H91" s="54"/>
      <c r="I91" s="54"/>
      <c r="J91" s="6" t="s">
        <v>42</v>
      </c>
      <c r="K91" s="5">
        <f>SUM(K92:K94)</f>
        <v>32332</v>
      </c>
      <c r="L91" s="5">
        <v>27271</v>
      </c>
      <c r="M91" s="5">
        <v>27271</v>
      </c>
      <c r="N91" s="5">
        <f>SUM(K91:M91)</f>
        <v>86874</v>
      </c>
      <c r="P91" s="14"/>
    </row>
    <row r="92" spans="1:16" ht="13.5" customHeight="1" x14ac:dyDescent="0.25">
      <c r="A92" s="76"/>
      <c r="B92" s="60"/>
      <c r="C92" s="62"/>
      <c r="D92" s="62"/>
      <c r="E92" s="60"/>
      <c r="F92" s="62"/>
      <c r="G92" s="62"/>
      <c r="H92" s="54"/>
      <c r="I92" s="54"/>
      <c r="J92" s="2" t="s">
        <v>39</v>
      </c>
      <c r="K92" s="3">
        <v>450</v>
      </c>
      <c r="L92" s="3">
        <v>500</v>
      </c>
      <c r="M92" s="3">
        <v>500</v>
      </c>
      <c r="N92" s="3">
        <f>SUM(K92:M92)</f>
        <v>1450</v>
      </c>
      <c r="P92" s="11"/>
    </row>
    <row r="93" spans="1:16" ht="33" customHeight="1" x14ac:dyDescent="0.25">
      <c r="A93" s="76"/>
      <c r="B93" s="60"/>
      <c r="C93" s="62"/>
      <c r="D93" s="62"/>
      <c r="E93" s="60"/>
      <c r="F93" s="62"/>
      <c r="G93" s="62"/>
      <c r="H93" s="54"/>
      <c r="I93" s="54"/>
      <c r="J93" s="2" t="s">
        <v>43</v>
      </c>
      <c r="K93" s="3">
        <v>3545</v>
      </c>
      <c r="L93" s="3">
        <v>3200</v>
      </c>
      <c r="M93" s="3">
        <v>3200</v>
      </c>
      <c r="N93" s="3">
        <f>SUM(K93:M93)</f>
        <v>9945</v>
      </c>
      <c r="P93" s="11"/>
    </row>
    <row r="94" spans="1:16" ht="15" customHeight="1" x14ac:dyDescent="0.25">
      <c r="A94" s="76"/>
      <c r="B94" s="60"/>
      <c r="C94" s="62"/>
      <c r="D94" s="62"/>
      <c r="E94" s="60"/>
      <c r="F94" s="62"/>
      <c r="G94" s="62"/>
      <c r="H94" s="77"/>
      <c r="I94" s="77"/>
      <c r="J94" s="2" t="s">
        <v>45</v>
      </c>
      <c r="K94" s="23">
        <v>28337</v>
      </c>
      <c r="L94" s="23">
        <v>23571</v>
      </c>
      <c r="M94" s="23">
        <v>23571</v>
      </c>
      <c r="N94" s="18">
        <f>SUM(K94:M94)</f>
        <v>75479</v>
      </c>
      <c r="P94" s="11"/>
    </row>
    <row r="95" spans="1:16" x14ac:dyDescent="0.25">
      <c r="A95" s="76" t="s">
        <v>21</v>
      </c>
      <c r="B95" s="60">
        <v>17434</v>
      </c>
      <c r="C95" s="62">
        <v>0</v>
      </c>
      <c r="D95" s="86">
        <v>5.7</v>
      </c>
      <c r="E95" s="60">
        <f>ROUND(E21*D95%,0)</f>
        <v>21063</v>
      </c>
      <c r="F95" s="62">
        <v>0</v>
      </c>
      <c r="G95" s="60">
        <v>2075</v>
      </c>
      <c r="H95" s="53">
        <v>0</v>
      </c>
      <c r="I95" s="53">
        <v>1482</v>
      </c>
      <c r="J95" s="62" t="s">
        <v>63</v>
      </c>
      <c r="K95" s="62"/>
      <c r="L95" s="5">
        <f t="shared" ref="L95:M95" si="18">L96</f>
        <v>21063</v>
      </c>
      <c r="M95" s="5">
        <f t="shared" si="18"/>
        <v>21063</v>
      </c>
      <c r="N95" s="5">
        <f>N96+N101</f>
        <v>84180</v>
      </c>
    </row>
    <row r="96" spans="1:16" ht="33" customHeight="1" x14ac:dyDescent="0.25">
      <c r="A96" s="76"/>
      <c r="B96" s="60"/>
      <c r="C96" s="62"/>
      <c r="D96" s="86"/>
      <c r="E96" s="60"/>
      <c r="F96" s="62"/>
      <c r="G96" s="62"/>
      <c r="H96" s="54"/>
      <c r="I96" s="54"/>
      <c r="J96" s="6" t="s">
        <v>42</v>
      </c>
      <c r="K96" s="5">
        <f>SUM(K97:K100)</f>
        <v>27054</v>
      </c>
      <c r="L96" s="5">
        <v>21063</v>
      </c>
      <c r="M96" s="5">
        <v>21063</v>
      </c>
      <c r="N96" s="5">
        <f>SUM(K96:M96)</f>
        <v>69180</v>
      </c>
      <c r="P96" s="14"/>
    </row>
    <row r="97" spans="1:16" ht="13.5" customHeight="1" x14ac:dyDescent="0.25">
      <c r="A97" s="76"/>
      <c r="B97" s="60"/>
      <c r="C97" s="62"/>
      <c r="D97" s="86"/>
      <c r="E97" s="60"/>
      <c r="F97" s="62"/>
      <c r="G97" s="62"/>
      <c r="H97" s="54"/>
      <c r="I97" s="54"/>
      <c r="J97" s="2" t="s">
        <v>38</v>
      </c>
      <c r="K97" s="3">
        <v>10</v>
      </c>
      <c r="L97" s="3">
        <v>20</v>
      </c>
      <c r="M97" s="3">
        <v>20</v>
      </c>
      <c r="N97" s="3">
        <f>SUM(K97:M97)</f>
        <v>50</v>
      </c>
      <c r="P97" s="11"/>
    </row>
    <row r="98" spans="1:16" ht="13.5" customHeight="1" x14ac:dyDescent="0.25">
      <c r="A98" s="76"/>
      <c r="B98" s="60"/>
      <c r="C98" s="62"/>
      <c r="D98" s="86"/>
      <c r="E98" s="60"/>
      <c r="F98" s="62"/>
      <c r="G98" s="62"/>
      <c r="H98" s="54"/>
      <c r="I98" s="54"/>
      <c r="J98" s="2" t="s">
        <v>39</v>
      </c>
      <c r="K98" s="3">
        <v>210</v>
      </c>
      <c r="L98" s="3">
        <v>230</v>
      </c>
      <c r="M98" s="3">
        <v>230</v>
      </c>
      <c r="N98" s="3">
        <f>SUM(K98:M98)</f>
        <v>670</v>
      </c>
      <c r="P98" s="11"/>
    </row>
    <row r="99" spans="1:16" ht="27.75" customHeight="1" x14ac:dyDescent="0.25">
      <c r="A99" s="76"/>
      <c r="B99" s="60"/>
      <c r="C99" s="62"/>
      <c r="D99" s="86"/>
      <c r="E99" s="60"/>
      <c r="F99" s="62"/>
      <c r="G99" s="62"/>
      <c r="H99" s="54"/>
      <c r="I99" s="54"/>
      <c r="J99" s="2" t="s">
        <v>43</v>
      </c>
      <c r="K99" s="3">
        <v>6000</v>
      </c>
      <c r="L99" s="3">
        <v>3500</v>
      </c>
      <c r="M99" s="3">
        <v>3500</v>
      </c>
      <c r="N99" s="3">
        <f>SUM(K99:M99)</f>
        <v>13000</v>
      </c>
      <c r="P99" s="11"/>
    </row>
    <row r="100" spans="1:16" ht="13.5" customHeight="1" x14ac:dyDescent="0.25">
      <c r="A100" s="76"/>
      <c r="B100" s="60"/>
      <c r="C100" s="62"/>
      <c r="D100" s="86"/>
      <c r="E100" s="60"/>
      <c r="F100" s="62"/>
      <c r="G100" s="62"/>
      <c r="H100" s="54"/>
      <c r="I100" s="54"/>
      <c r="J100" s="2" t="s">
        <v>45</v>
      </c>
      <c r="K100" s="3">
        <v>20834</v>
      </c>
      <c r="L100" s="3">
        <v>17313</v>
      </c>
      <c r="M100" s="3">
        <v>17313</v>
      </c>
      <c r="N100" s="3">
        <f>SUM(K100:M100)</f>
        <v>55460</v>
      </c>
      <c r="P100" s="11"/>
    </row>
    <row r="101" spans="1:16" ht="33" customHeight="1" x14ac:dyDescent="0.25">
      <c r="A101" s="76"/>
      <c r="B101" s="60"/>
      <c r="C101" s="62"/>
      <c r="D101" s="86"/>
      <c r="E101" s="60"/>
      <c r="F101" s="62"/>
      <c r="G101" s="62"/>
      <c r="H101" s="54"/>
      <c r="I101" s="54"/>
      <c r="J101" s="15" t="s">
        <v>46</v>
      </c>
      <c r="K101" s="16">
        <f>K102</f>
        <v>15000</v>
      </c>
      <c r="L101" s="16">
        <f t="shared" ref="L101:N101" si="19">L102</f>
        <v>0</v>
      </c>
      <c r="M101" s="16">
        <f t="shared" si="19"/>
        <v>0</v>
      </c>
      <c r="N101" s="16">
        <f t="shared" si="19"/>
        <v>15000</v>
      </c>
      <c r="P101" s="11"/>
    </row>
    <row r="102" spans="1:16" ht="13.5" customHeight="1" x14ac:dyDescent="0.25">
      <c r="A102" s="76"/>
      <c r="B102" s="60"/>
      <c r="C102" s="62"/>
      <c r="D102" s="86"/>
      <c r="E102" s="60"/>
      <c r="F102" s="62"/>
      <c r="G102" s="62"/>
      <c r="H102" s="77"/>
      <c r="I102" s="77"/>
      <c r="J102" s="2" t="s">
        <v>38</v>
      </c>
      <c r="K102" s="12">
        <v>15000</v>
      </c>
      <c r="L102" s="25">
        <v>0</v>
      </c>
      <c r="M102" s="25">
        <v>0</v>
      </c>
      <c r="N102" s="38">
        <f>K102+L102+M102</f>
        <v>15000</v>
      </c>
      <c r="P102" s="11"/>
    </row>
    <row r="103" spans="1:16" x14ac:dyDescent="0.25">
      <c r="A103" s="76" t="s">
        <v>22</v>
      </c>
      <c r="B103" s="60">
        <v>13870</v>
      </c>
      <c r="C103" s="62">
        <v>0</v>
      </c>
      <c r="D103" s="62">
        <v>7.34</v>
      </c>
      <c r="E103" s="60">
        <f>ROUND(E21*D103%,0)</f>
        <v>27123</v>
      </c>
      <c r="F103" s="62">
        <v>0</v>
      </c>
      <c r="G103" s="60">
        <v>2672</v>
      </c>
      <c r="H103" s="53">
        <v>0</v>
      </c>
      <c r="I103" s="53">
        <v>1908</v>
      </c>
      <c r="J103" s="62" t="s">
        <v>64</v>
      </c>
      <c r="K103" s="62"/>
      <c r="L103" s="5">
        <f t="shared" ref="L103:M103" si="20">L104</f>
        <v>27123</v>
      </c>
      <c r="M103" s="5">
        <f t="shared" si="20"/>
        <v>27123</v>
      </c>
      <c r="N103" s="5">
        <f>N104</f>
        <v>99819</v>
      </c>
    </row>
    <row r="104" spans="1:16" ht="33" customHeight="1" x14ac:dyDescent="0.25">
      <c r="A104" s="76"/>
      <c r="B104" s="60"/>
      <c r="C104" s="62"/>
      <c r="D104" s="62"/>
      <c r="E104" s="60"/>
      <c r="F104" s="62"/>
      <c r="G104" s="62"/>
      <c r="H104" s="54"/>
      <c r="I104" s="54"/>
      <c r="J104" s="6" t="s">
        <v>42</v>
      </c>
      <c r="K104" s="5">
        <f>SUM(K105:K107)</f>
        <v>45573</v>
      </c>
      <c r="L104" s="5">
        <v>27123</v>
      </c>
      <c r="M104" s="5">
        <v>27123</v>
      </c>
      <c r="N104" s="5">
        <f>SUM(K104:M104)</f>
        <v>99819</v>
      </c>
      <c r="P104" s="14"/>
    </row>
    <row r="105" spans="1:16" ht="13.5" customHeight="1" x14ac:dyDescent="0.25">
      <c r="A105" s="76"/>
      <c r="B105" s="60"/>
      <c r="C105" s="62"/>
      <c r="D105" s="62"/>
      <c r="E105" s="60"/>
      <c r="F105" s="62"/>
      <c r="G105" s="62"/>
      <c r="H105" s="54"/>
      <c r="I105" s="54"/>
      <c r="J105" s="2" t="s">
        <v>39</v>
      </c>
      <c r="K105" s="3">
        <v>1950</v>
      </c>
      <c r="L105" s="3">
        <v>500</v>
      </c>
      <c r="M105" s="3">
        <v>500</v>
      </c>
      <c r="N105" s="3">
        <f>SUM(K105:M105)</f>
        <v>2950</v>
      </c>
      <c r="P105" s="11"/>
    </row>
    <row r="106" spans="1:16" ht="27" customHeight="1" x14ac:dyDescent="0.25">
      <c r="A106" s="76"/>
      <c r="B106" s="60"/>
      <c r="C106" s="62"/>
      <c r="D106" s="62"/>
      <c r="E106" s="60"/>
      <c r="F106" s="62"/>
      <c r="G106" s="62"/>
      <c r="H106" s="54"/>
      <c r="I106" s="54"/>
      <c r="J106" s="2" t="s">
        <v>43</v>
      </c>
      <c r="K106" s="3">
        <v>1315</v>
      </c>
      <c r="L106" s="3">
        <v>1200</v>
      </c>
      <c r="M106" s="3">
        <v>1200</v>
      </c>
      <c r="N106" s="3">
        <f>SUM(K106:M106)</f>
        <v>3715</v>
      </c>
      <c r="P106" s="11"/>
    </row>
    <row r="107" spans="1:16" ht="13.5" customHeight="1" x14ac:dyDescent="0.25">
      <c r="A107" s="76"/>
      <c r="B107" s="60"/>
      <c r="C107" s="62"/>
      <c r="D107" s="62"/>
      <c r="E107" s="60"/>
      <c r="F107" s="62"/>
      <c r="G107" s="62"/>
      <c r="H107" s="77"/>
      <c r="I107" s="77"/>
      <c r="J107" s="2" t="s">
        <v>45</v>
      </c>
      <c r="K107" s="26">
        <v>42308</v>
      </c>
      <c r="L107" s="27">
        <v>25423</v>
      </c>
      <c r="M107" s="27">
        <v>25423</v>
      </c>
      <c r="N107" s="3">
        <f>SUM(K107:M107)</f>
        <v>93154</v>
      </c>
      <c r="P107" s="11"/>
    </row>
    <row r="108" spans="1:16" x14ac:dyDescent="0.25">
      <c r="A108" s="76" t="s">
        <v>23</v>
      </c>
      <c r="B108" s="60">
        <v>1899</v>
      </c>
      <c r="C108" s="62">
        <v>0</v>
      </c>
      <c r="D108" s="62">
        <v>4.83</v>
      </c>
      <c r="E108" s="60">
        <f>ROUND(E21*D108%,0)</f>
        <v>17848</v>
      </c>
      <c r="F108" s="62">
        <v>0</v>
      </c>
      <c r="G108" s="60">
        <v>1758</v>
      </c>
      <c r="H108" s="53">
        <v>0</v>
      </c>
      <c r="I108" s="53">
        <v>1256</v>
      </c>
      <c r="J108" s="62" t="s">
        <v>65</v>
      </c>
      <c r="K108" s="62"/>
      <c r="L108" s="5">
        <f t="shared" ref="L108:M108" si="21">L109</f>
        <v>17848</v>
      </c>
      <c r="M108" s="5">
        <f t="shared" si="21"/>
        <v>17848</v>
      </c>
      <c r="N108" s="5">
        <f>N109</f>
        <v>58457</v>
      </c>
    </row>
    <row r="109" spans="1:16" ht="33" customHeight="1" x14ac:dyDescent="0.25">
      <c r="A109" s="76"/>
      <c r="B109" s="60"/>
      <c r="C109" s="62"/>
      <c r="D109" s="62"/>
      <c r="E109" s="60"/>
      <c r="F109" s="62"/>
      <c r="G109" s="62"/>
      <c r="H109" s="54"/>
      <c r="I109" s="54"/>
      <c r="J109" s="6" t="s">
        <v>42</v>
      </c>
      <c r="K109" s="5">
        <f>SUM(K110:K113)</f>
        <v>22761</v>
      </c>
      <c r="L109" s="5">
        <v>17848</v>
      </c>
      <c r="M109" s="5">
        <v>17848</v>
      </c>
      <c r="N109" s="5">
        <f>SUM(K109:M109)</f>
        <v>58457</v>
      </c>
      <c r="P109" s="14"/>
    </row>
    <row r="110" spans="1:16" ht="13.5" customHeight="1" x14ac:dyDescent="0.25">
      <c r="A110" s="76"/>
      <c r="B110" s="60"/>
      <c r="C110" s="62"/>
      <c r="D110" s="62"/>
      <c r="E110" s="60"/>
      <c r="F110" s="62"/>
      <c r="G110" s="62"/>
      <c r="H110" s="54"/>
      <c r="I110" s="54"/>
      <c r="J110" s="2" t="s">
        <v>38</v>
      </c>
      <c r="K110" s="3">
        <v>10</v>
      </c>
      <c r="L110" s="3">
        <v>20</v>
      </c>
      <c r="M110" s="3">
        <v>20</v>
      </c>
      <c r="N110" s="3">
        <f>SUM(K110:M110)</f>
        <v>50</v>
      </c>
      <c r="P110" s="11"/>
    </row>
    <row r="111" spans="1:16" ht="13.5" customHeight="1" x14ac:dyDescent="0.25">
      <c r="A111" s="76"/>
      <c r="B111" s="60"/>
      <c r="C111" s="62"/>
      <c r="D111" s="62"/>
      <c r="E111" s="60"/>
      <c r="F111" s="62"/>
      <c r="G111" s="62"/>
      <c r="H111" s="54"/>
      <c r="I111" s="54"/>
      <c r="J111" s="2" t="s">
        <v>39</v>
      </c>
      <c r="K111" s="3">
        <v>285</v>
      </c>
      <c r="L111" s="3">
        <v>1800</v>
      </c>
      <c r="M111" s="3">
        <v>1800</v>
      </c>
      <c r="N111" s="3">
        <f>SUM(K111:M111)</f>
        <v>3885</v>
      </c>
      <c r="P111" s="11"/>
    </row>
    <row r="112" spans="1:16" ht="27" customHeight="1" x14ac:dyDescent="0.25">
      <c r="A112" s="76"/>
      <c r="B112" s="60"/>
      <c r="C112" s="62"/>
      <c r="D112" s="62"/>
      <c r="E112" s="60"/>
      <c r="F112" s="62"/>
      <c r="G112" s="62"/>
      <c r="H112" s="54"/>
      <c r="I112" s="54"/>
      <c r="J112" s="2" t="s">
        <v>43</v>
      </c>
      <c r="K112" s="3">
        <v>3265</v>
      </c>
      <c r="L112" s="3"/>
      <c r="M112" s="3"/>
      <c r="N112" s="3"/>
      <c r="P112" s="11"/>
    </row>
    <row r="113" spans="1:16" ht="13.5" customHeight="1" x14ac:dyDescent="0.25">
      <c r="A113" s="76"/>
      <c r="B113" s="60"/>
      <c r="C113" s="62"/>
      <c r="D113" s="62"/>
      <c r="E113" s="60"/>
      <c r="F113" s="62"/>
      <c r="G113" s="62"/>
      <c r="H113" s="77"/>
      <c r="I113" s="77"/>
      <c r="J113" s="2" t="s">
        <v>45</v>
      </c>
      <c r="K113" s="28">
        <v>19201</v>
      </c>
      <c r="L113" s="28">
        <v>16028</v>
      </c>
      <c r="M113" s="28">
        <v>16028</v>
      </c>
      <c r="N113" s="3">
        <f>SUM(K113:M113)</f>
        <v>51257</v>
      </c>
      <c r="P113" s="11"/>
    </row>
    <row r="114" spans="1:16" x14ac:dyDescent="0.25">
      <c r="A114" s="76" t="s">
        <v>24</v>
      </c>
      <c r="B114" s="60">
        <v>2515</v>
      </c>
      <c r="C114" s="62">
        <v>0</v>
      </c>
      <c r="D114" s="62">
        <v>8.84</v>
      </c>
      <c r="E114" s="60">
        <f>ROUNDDOWN(E21*D114%,0)</f>
        <v>32665</v>
      </c>
      <c r="F114" s="62">
        <v>0</v>
      </c>
      <c r="G114" s="60">
        <v>3218</v>
      </c>
      <c r="H114" s="53">
        <v>0</v>
      </c>
      <c r="I114" s="53">
        <v>2298</v>
      </c>
      <c r="J114" s="62" t="s">
        <v>66</v>
      </c>
      <c r="K114" s="62"/>
      <c r="L114" s="5">
        <v>32665</v>
      </c>
      <c r="M114" s="5">
        <v>32665</v>
      </c>
      <c r="N114" s="5">
        <f>N115</f>
        <v>106026</v>
      </c>
    </row>
    <row r="115" spans="1:16" ht="33" customHeight="1" x14ac:dyDescent="0.25">
      <c r="A115" s="76"/>
      <c r="B115" s="60"/>
      <c r="C115" s="62"/>
      <c r="D115" s="62"/>
      <c r="E115" s="60"/>
      <c r="F115" s="62"/>
      <c r="G115" s="62"/>
      <c r="H115" s="54"/>
      <c r="I115" s="54"/>
      <c r="J115" s="6" t="s">
        <v>42</v>
      </c>
      <c r="K115" s="5">
        <f>SUM(K116:K118)</f>
        <v>40696</v>
      </c>
      <c r="L115" s="5">
        <v>32665</v>
      </c>
      <c r="M115" s="5">
        <v>32665</v>
      </c>
      <c r="N115" s="5">
        <f>SUM(K115:M115)</f>
        <v>106026</v>
      </c>
      <c r="P115" s="14"/>
    </row>
    <row r="116" spans="1:16" ht="13.5" customHeight="1" x14ac:dyDescent="0.25">
      <c r="A116" s="76"/>
      <c r="B116" s="60"/>
      <c r="C116" s="62"/>
      <c r="D116" s="62"/>
      <c r="E116" s="60"/>
      <c r="F116" s="62"/>
      <c r="G116" s="62"/>
      <c r="H116" s="54"/>
      <c r="I116" s="54"/>
      <c r="J116" s="2" t="s">
        <v>39</v>
      </c>
      <c r="K116" s="3">
        <v>1240</v>
      </c>
      <c r="L116" s="3">
        <v>700</v>
      </c>
      <c r="M116" s="3">
        <v>700</v>
      </c>
      <c r="N116" s="3">
        <f>SUM(K116:M116)</f>
        <v>2640</v>
      </c>
      <c r="P116" s="11"/>
    </row>
    <row r="117" spans="1:16" ht="27" customHeight="1" x14ac:dyDescent="0.25">
      <c r="A117" s="76"/>
      <c r="B117" s="60"/>
      <c r="C117" s="62"/>
      <c r="D117" s="62"/>
      <c r="E117" s="60"/>
      <c r="F117" s="62"/>
      <c r="G117" s="62"/>
      <c r="H117" s="54"/>
      <c r="I117" s="54"/>
      <c r="J117" s="2" t="s">
        <v>43</v>
      </c>
      <c r="K117" s="3">
        <v>5090</v>
      </c>
      <c r="L117" s="3">
        <v>4600</v>
      </c>
      <c r="M117" s="3">
        <v>4600</v>
      </c>
      <c r="N117" s="3">
        <f>SUM(K117:M117)</f>
        <v>14290</v>
      </c>
      <c r="P117" s="11"/>
    </row>
    <row r="118" spans="1:16" ht="13.5" customHeight="1" x14ac:dyDescent="0.25">
      <c r="A118" s="76"/>
      <c r="B118" s="60"/>
      <c r="C118" s="62"/>
      <c r="D118" s="62"/>
      <c r="E118" s="60"/>
      <c r="F118" s="62"/>
      <c r="G118" s="62"/>
      <c r="H118" s="77"/>
      <c r="I118" s="77"/>
      <c r="J118" s="2" t="s">
        <v>45</v>
      </c>
      <c r="K118" s="28">
        <v>34366</v>
      </c>
      <c r="L118" s="23">
        <v>27365</v>
      </c>
      <c r="M118" s="23">
        <v>27365</v>
      </c>
      <c r="N118" s="3">
        <f>SUM(K118:M118)</f>
        <v>89096</v>
      </c>
      <c r="P118" s="11"/>
    </row>
    <row r="119" spans="1:16" ht="25.5" customHeight="1" x14ac:dyDescent="0.25">
      <c r="A119" s="67" t="s">
        <v>25</v>
      </c>
      <c r="B119" s="53">
        <v>70700</v>
      </c>
      <c r="C119" s="81">
        <v>0</v>
      </c>
      <c r="D119" s="100">
        <v>0</v>
      </c>
      <c r="E119" s="101"/>
      <c r="F119" s="53">
        <v>78957</v>
      </c>
      <c r="G119" s="53">
        <f>-(SUM(G10:G31))</f>
        <v>-70000</v>
      </c>
      <c r="H119" s="53">
        <v>-12415</v>
      </c>
      <c r="I119" s="53">
        <v>-50000</v>
      </c>
      <c r="J119" s="60" t="s">
        <v>67</v>
      </c>
      <c r="K119" s="60"/>
      <c r="L119" s="5">
        <v>78957</v>
      </c>
      <c r="M119" s="5">
        <v>78957</v>
      </c>
      <c r="N119" s="5">
        <f>N120</f>
        <v>175156</v>
      </c>
      <c r="P119" s="11"/>
    </row>
    <row r="120" spans="1:16" ht="25.5" customHeight="1" x14ac:dyDescent="0.25">
      <c r="A120" s="69"/>
      <c r="B120" s="55"/>
      <c r="C120" s="55"/>
      <c r="D120" s="102"/>
      <c r="E120" s="103"/>
      <c r="F120" s="55"/>
      <c r="G120" s="55"/>
      <c r="H120" s="54"/>
      <c r="I120" s="54"/>
      <c r="J120" s="6" t="s">
        <v>42</v>
      </c>
      <c r="K120" s="5">
        <f>K121</f>
        <v>17242</v>
      </c>
      <c r="L120" s="5">
        <f t="shared" ref="L120:N120" si="22">L121</f>
        <v>78957</v>
      </c>
      <c r="M120" s="5">
        <f t="shared" si="22"/>
        <v>78957</v>
      </c>
      <c r="N120" s="5">
        <f t="shared" si="22"/>
        <v>175156</v>
      </c>
      <c r="P120" s="11"/>
    </row>
    <row r="121" spans="1:16" ht="13.5" customHeight="1" x14ac:dyDescent="0.25">
      <c r="A121" s="70"/>
      <c r="B121" s="56"/>
      <c r="C121" s="56"/>
      <c r="D121" s="104"/>
      <c r="E121" s="105"/>
      <c r="F121" s="56"/>
      <c r="G121" s="56"/>
      <c r="H121" s="77"/>
      <c r="I121" s="77"/>
      <c r="J121" s="2" t="s">
        <v>45</v>
      </c>
      <c r="K121" s="18">
        <v>17242</v>
      </c>
      <c r="L121" s="18">
        <v>78957</v>
      </c>
      <c r="M121" s="18">
        <v>78957</v>
      </c>
      <c r="N121" s="18">
        <f>K121+L121+M121</f>
        <v>175156</v>
      </c>
      <c r="P121" s="11"/>
    </row>
    <row r="122" spans="1:16" ht="27" customHeight="1" x14ac:dyDescent="0.25">
      <c r="A122" s="97" t="s">
        <v>6</v>
      </c>
      <c r="B122" s="60">
        <f>B21+B10+B119</f>
        <v>189352</v>
      </c>
      <c r="C122" s="60">
        <f>C10</f>
        <v>341095</v>
      </c>
      <c r="D122" s="62">
        <f>D21</f>
        <v>100</v>
      </c>
      <c r="E122" s="99">
        <f>E21</f>
        <v>369519</v>
      </c>
      <c r="F122" s="60">
        <f>F119</f>
        <v>78957</v>
      </c>
      <c r="G122" s="60">
        <v>0</v>
      </c>
      <c r="H122" s="60">
        <v>0</v>
      </c>
      <c r="I122" s="60">
        <v>0</v>
      </c>
      <c r="J122" s="62" t="s">
        <v>70</v>
      </c>
      <c r="K122" s="62"/>
      <c r="L122" s="5">
        <f>L123+L124+L130</f>
        <v>789571</v>
      </c>
      <c r="M122" s="5">
        <f>M123+M124+M130</f>
        <v>789571</v>
      </c>
      <c r="N122" s="5">
        <f>N123+N124+N130</f>
        <v>2558065</v>
      </c>
    </row>
    <row r="123" spans="1:16" ht="27" customHeight="1" x14ac:dyDescent="0.25">
      <c r="A123" s="98"/>
      <c r="B123" s="60"/>
      <c r="C123" s="60"/>
      <c r="D123" s="62"/>
      <c r="E123" s="99"/>
      <c r="F123" s="62"/>
      <c r="G123" s="62"/>
      <c r="H123" s="62"/>
      <c r="I123" s="62"/>
      <c r="J123" s="6" t="s">
        <v>9</v>
      </c>
      <c r="K123" s="5">
        <f>K22</f>
        <v>4028</v>
      </c>
      <c r="L123" s="5">
        <f>L22</f>
        <v>4000</v>
      </c>
      <c r="M123" s="5">
        <f>M22</f>
        <v>4000</v>
      </c>
      <c r="N123" s="5">
        <f>SUM(K123:M123)</f>
        <v>12028</v>
      </c>
    </row>
    <row r="124" spans="1:16" ht="27" customHeight="1" x14ac:dyDescent="0.25">
      <c r="A124" s="98"/>
      <c r="B124" s="60"/>
      <c r="C124" s="60"/>
      <c r="D124" s="62"/>
      <c r="E124" s="99"/>
      <c r="F124" s="62"/>
      <c r="G124" s="62"/>
      <c r="H124" s="62"/>
      <c r="I124" s="62"/>
      <c r="J124" s="6" t="s">
        <v>42</v>
      </c>
      <c r="K124" s="5">
        <f>K125+K126+K127+K128+K129</f>
        <v>908192</v>
      </c>
      <c r="L124" s="5">
        <f>L125+L126+L127+L128+L129</f>
        <v>785571</v>
      </c>
      <c r="M124" s="5">
        <f t="shared" ref="M124:N124" si="23">M125+M126+M127+M128+M129</f>
        <v>785571</v>
      </c>
      <c r="N124" s="5">
        <f t="shared" si="23"/>
        <v>2479334</v>
      </c>
    </row>
    <row r="125" spans="1:16" ht="24.75" customHeight="1" x14ac:dyDescent="0.25">
      <c r="A125" s="98"/>
      <c r="B125" s="60"/>
      <c r="C125" s="60"/>
      <c r="D125" s="62"/>
      <c r="E125" s="99"/>
      <c r="F125" s="62"/>
      <c r="G125" s="62"/>
      <c r="H125" s="62"/>
      <c r="I125" s="62"/>
      <c r="J125" s="2" t="s">
        <v>48</v>
      </c>
      <c r="K125" s="18">
        <f>K12</f>
        <v>86063</v>
      </c>
      <c r="L125" s="18">
        <f>L12</f>
        <v>132000</v>
      </c>
      <c r="M125" s="18">
        <f>M12</f>
        <v>132000</v>
      </c>
      <c r="N125" s="18">
        <f>K125+L125+M125</f>
        <v>350063</v>
      </c>
    </row>
    <row r="126" spans="1:16" ht="24.75" customHeight="1" x14ac:dyDescent="0.25">
      <c r="A126" s="98"/>
      <c r="B126" s="60"/>
      <c r="C126" s="60"/>
      <c r="D126" s="62"/>
      <c r="E126" s="99"/>
      <c r="F126" s="62"/>
      <c r="G126" s="62"/>
      <c r="H126" s="62"/>
      <c r="I126" s="62"/>
      <c r="J126" s="2" t="s">
        <v>38</v>
      </c>
      <c r="K126" s="18">
        <f t="shared" ref="K126:M128" si="24">K13+K24</f>
        <v>16030</v>
      </c>
      <c r="L126" s="18">
        <f t="shared" si="24"/>
        <v>18080</v>
      </c>
      <c r="M126" s="18">
        <f t="shared" si="24"/>
        <v>18080</v>
      </c>
      <c r="N126" s="18">
        <f t="shared" ref="N126:N134" si="25">K126+L126+M126</f>
        <v>52190</v>
      </c>
    </row>
    <row r="127" spans="1:16" ht="24.75" customHeight="1" x14ac:dyDescent="0.25">
      <c r="A127" s="98"/>
      <c r="B127" s="60"/>
      <c r="C127" s="60"/>
      <c r="D127" s="62"/>
      <c r="E127" s="99"/>
      <c r="F127" s="62"/>
      <c r="G127" s="62"/>
      <c r="H127" s="62"/>
      <c r="I127" s="62"/>
      <c r="J127" s="2" t="s">
        <v>39</v>
      </c>
      <c r="K127" s="18">
        <f t="shared" si="24"/>
        <v>31352</v>
      </c>
      <c r="L127" s="18">
        <f t="shared" si="24"/>
        <v>30590</v>
      </c>
      <c r="M127" s="18">
        <f t="shared" si="24"/>
        <v>30590</v>
      </c>
      <c r="N127" s="18">
        <f t="shared" si="25"/>
        <v>92532</v>
      </c>
    </row>
    <row r="128" spans="1:16" ht="25.5" customHeight="1" x14ac:dyDescent="0.25">
      <c r="A128" s="98"/>
      <c r="B128" s="60"/>
      <c r="C128" s="60"/>
      <c r="D128" s="62"/>
      <c r="E128" s="99"/>
      <c r="F128" s="62"/>
      <c r="G128" s="62"/>
      <c r="H128" s="62"/>
      <c r="I128" s="62"/>
      <c r="J128" s="2" t="s">
        <v>49</v>
      </c>
      <c r="K128" s="18">
        <f t="shared" si="24"/>
        <v>179002</v>
      </c>
      <c r="L128" s="18">
        <f t="shared" si="24"/>
        <v>121720</v>
      </c>
      <c r="M128" s="18">
        <f t="shared" si="24"/>
        <v>121720</v>
      </c>
      <c r="N128" s="18">
        <f t="shared" si="25"/>
        <v>422442</v>
      </c>
    </row>
    <row r="129" spans="1:17" ht="24.75" customHeight="1" x14ac:dyDescent="0.25">
      <c r="A129" s="98"/>
      <c r="B129" s="60"/>
      <c r="C129" s="60"/>
      <c r="D129" s="62"/>
      <c r="E129" s="99"/>
      <c r="F129" s="62"/>
      <c r="G129" s="62"/>
      <c r="H129" s="62"/>
      <c r="I129" s="62"/>
      <c r="J129" s="2" t="s">
        <v>45</v>
      </c>
      <c r="K129" s="18">
        <f>K121+K16+K27</f>
        <v>595745</v>
      </c>
      <c r="L129" s="18">
        <f>L16+L27+L121</f>
        <v>483181</v>
      </c>
      <c r="M129" s="18">
        <f>M16+M27+M121</f>
        <v>483181</v>
      </c>
      <c r="N129" s="18">
        <f t="shared" si="25"/>
        <v>1562107</v>
      </c>
    </row>
    <row r="130" spans="1:17" ht="27" customHeight="1" x14ac:dyDescent="0.25">
      <c r="A130" s="98"/>
      <c r="B130" s="60"/>
      <c r="C130" s="60"/>
      <c r="D130" s="62"/>
      <c r="E130" s="99"/>
      <c r="F130" s="62"/>
      <c r="G130" s="62"/>
      <c r="H130" s="62"/>
      <c r="I130" s="62"/>
      <c r="J130" s="39" t="s">
        <v>46</v>
      </c>
      <c r="K130" s="40">
        <f>K28+K17</f>
        <v>66703</v>
      </c>
      <c r="L130" s="5">
        <f t="shared" ref="L130:M130" si="26">L28</f>
        <v>0</v>
      </c>
      <c r="M130" s="5">
        <f t="shared" si="26"/>
        <v>0</v>
      </c>
      <c r="N130" s="16">
        <f t="shared" si="25"/>
        <v>66703</v>
      </c>
    </row>
    <row r="131" spans="1:17" ht="27" customHeight="1" x14ac:dyDescent="0.25">
      <c r="A131" s="98"/>
      <c r="B131" s="60"/>
      <c r="C131" s="60"/>
      <c r="D131" s="62"/>
      <c r="E131" s="99"/>
      <c r="F131" s="62"/>
      <c r="G131" s="62"/>
      <c r="H131" s="62"/>
      <c r="I131" s="62"/>
      <c r="J131" s="41" t="s">
        <v>71</v>
      </c>
      <c r="K131" s="42">
        <f>K18</f>
        <v>1142</v>
      </c>
      <c r="L131" s="18">
        <f t="shared" ref="L131:M134" si="27">L28</f>
        <v>0</v>
      </c>
      <c r="M131" s="18">
        <f t="shared" si="27"/>
        <v>0</v>
      </c>
      <c r="N131" s="29">
        <f t="shared" si="25"/>
        <v>1142</v>
      </c>
    </row>
    <row r="132" spans="1:17" ht="24" customHeight="1" x14ac:dyDescent="0.25">
      <c r="A132" s="98"/>
      <c r="B132" s="60"/>
      <c r="C132" s="60"/>
      <c r="D132" s="62"/>
      <c r="E132" s="99"/>
      <c r="F132" s="62"/>
      <c r="G132" s="62"/>
      <c r="H132" s="62"/>
      <c r="I132" s="62"/>
      <c r="J132" s="41" t="s">
        <v>38</v>
      </c>
      <c r="K132" s="42">
        <f>K29</f>
        <v>15000</v>
      </c>
      <c r="L132" s="18">
        <f t="shared" si="27"/>
        <v>0</v>
      </c>
      <c r="M132" s="18">
        <f t="shared" si="27"/>
        <v>0</v>
      </c>
      <c r="N132" s="29">
        <f t="shared" si="25"/>
        <v>15000</v>
      </c>
    </row>
    <row r="133" spans="1:17" ht="24" customHeight="1" x14ac:dyDescent="0.25">
      <c r="A133" s="98"/>
      <c r="B133" s="60"/>
      <c r="C133" s="60"/>
      <c r="D133" s="62"/>
      <c r="E133" s="99"/>
      <c r="F133" s="62"/>
      <c r="G133" s="62"/>
      <c r="H133" s="62"/>
      <c r="I133" s="62"/>
      <c r="J133" s="43" t="s">
        <v>43</v>
      </c>
      <c r="K133" s="42">
        <f>K30+K19</f>
        <v>15660</v>
      </c>
      <c r="L133" s="18">
        <f t="shared" si="27"/>
        <v>0</v>
      </c>
      <c r="M133" s="18">
        <f t="shared" si="27"/>
        <v>0</v>
      </c>
      <c r="N133" s="29">
        <f t="shared" si="25"/>
        <v>15660</v>
      </c>
    </row>
    <row r="134" spans="1:17" ht="24" customHeight="1" x14ac:dyDescent="0.25">
      <c r="A134" s="98"/>
      <c r="B134" s="60"/>
      <c r="C134" s="60"/>
      <c r="D134" s="62"/>
      <c r="E134" s="99"/>
      <c r="F134" s="62"/>
      <c r="G134" s="62"/>
      <c r="H134" s="62"/>
      <c r="I134" s="62"/>
      <c r="J134" s="44" t="s">
        <v>47</v>
      </c>
      <c r="K134" s="42">
        <f>K31+K20</f>
        <v>34901</v>
      </c>
      <c r="L134" s="18">
        <f t="shared" si="27"/>
        <v>0</v>
      </c>
      <c r="M134" s="18">
        <f t="shared" si="27"/>
        <v>0</v>
      </c>
      <c r="N134" s="29">
        <f t="shared" si="25"/>
        <v>34901</v>
      </c>
      <c r="Q134" s="30"/>
    </row>
    <row r="135" spans="1:17" ht="21.75" customHeight="1" x14ac:dyDescent="0.25">
      <c r="A135" s="89" t="s">
        <v>41</v>
      </c>
      <c r="B135" s="90"/>
      <c r="C135" s="90"/>
      <c r="D135" s="90"/>
      <c r="E135" s="90"/>
      <c r="F135" s="90"/>
      <c r="G135" s="90"/>
      <c r="H135" s="90"/>
      <c r="I135" s="91"/>
      <c r="J135" s="95" t="s">
        <v>50</v>
      </c>
      <c r="K135" s="96"/>
      <c r="L135" s="5">
        <v>63791</v>
      </c>
      <c r="M135" s="5">
        <v>63791</v>
      </c>
      <c r="N135" s="5">
        <f>N136</f>
        <v>191373</v>
      </c>
      <c r="Q135" s="31"/>
    </row>
    <row r="136" spans="1:17" ht="24" customHeight="1" x14ac:dyDescent="0.25">
      <c r="A136" s="92"/>
      <c r="B136" s="93"/>
      <c r="C136" s="93"/>
      <c r="D136" s="93"/>
      <c r="E136" s="93"/>
      <c r="F136" s="93"/>
      <c r="G136" s="93"/>
      <c r="H136" s="93"/>
      <c r="I136" s="94"/>
      <c r="J136" s="9" t="s">
        <v>51</v>
      </c>
      <c r="K136" s="5">
        <v>63791</v>
      </c>
      <c r="L136" s="5">
        <v>63791</v>
      </c>
      <c r="M136" s="5">
        <v>63791</v>
      </c>
      <c r="N136" s="5">
        <v>191373</v>
      </c>
      <c r="Q136" s="31"/>
    </row>
    <row r="137" spans="1:17" ht="29.25" customHeight="1" x14ac:dyDescent="0.25">
      <c r="A137" s="4" t="s">
        <v>26</v>
      </c>
      <c r="B137" s="7">
        <f>B122</f>
        <v>189352</v>
      </c>
      <c r="C137" s="7">
        <f>C122</f>
        <v>341095</v>
      </c>
      <c r="D137" s="8">
        <v>100</v>
      </c>
      <c r="E137" s="7">
        <f>E122</f>
        <v>369519</v>
      </c>
      <c r="F137" s="7">
        <f>F122</f>
        <v>78957</v>
      </c>
      <c r="G137" s="7">
        <v>0</v>
      </c>
      <c r="H137" s="7">
        <v>0</v>
      </c>
      <c r="I137" s="7">
        <v>0</v>
      </c>
      <c r="J137" s="87">
        <f>K123+K124+K130+K136</f>
        <v>1042714</v>
      </c>
      <c r="K137" s="88"/>
      <c r="L137" s="7">
        <f>L122+L135</f>
        <v>853362</v>
      </c>
      <c r="M137" s="7">
        <f>M122+M135</f>
        <v>853362</v>
      </c>
      <c r="N137" s="7">
        <f>N122+N135</f>
        <v>2749438</v>
      </c>
      <c r="P137" s="11"/>
    </row>
    <row r="139" spans="1:17" ht="15.75" x14ac:dyDescent="0.25">
      <c r="A139" s="1" t="s">
        <v>29</v>
      </c>
      <c r="B139" s="1"/>
      <c r="K139" s="1" t="s">
        <v>30</v>
      </c>
    </row>
  </sheetData>
  <mergeCells count="204">
    <mergeCell ref="A81:A84"/>
    <mergeCell ref="B81:B84"/>
    <mergeCell ref="C81:C84"/>
    <mergeCell ref="D81:D84"/>
    <mergeCell ref="A119:A121"/>
    <mergeCell ref="B119:B121"/>
    <mergeCell ref="C119:C121"/>
    <mergeCell ref="D119:E121"/>
    <mergeCell ref="F119:F121"/>
    <mergeCell ref="F114:F118"/>
    <mergeCell ref="F103:F107"/>
    <mergeCell ref="F90:F94"/>
    <mergeCell ref="E81:E84"/>
    <mergeCell ref="F81:F84"/>
    <mergeCell ref="G122:G134"/>
    <mergeCell ref="J122:K122"/>
    <mergeCell ref="J135:K135"/>
    <mergeCell ref="H122:H134"/>
    <mergeCell ref="A122:A134"/>
    <mergeCell ref="B122:B134"/>
    <mergeCell ref="C122:C134"/>
    <mergeCell ref="D122:D134"/>
    <mergeCell ref="E122:E134"/>
    <mergeCell ref="J137:K137"/>
    <mergeCell ref="G7:G9"/>
    <mergeCell ref="G21:G31"/>
    <mergeCell ref="G32:G39"/>
    <mergeCell ref="G40:G45"/>
    <mergeCell ref="G46:G50"/>
    <mergeCell ref="J119:K119"/>
    <mergeCell ref="G119:G121"/>
    <mergeCell ref="J108:K108"/>
    <mergeCell ref="J95:K95"/>
    <mergeCell ref="J85:K85"/>
    <mergeCell ref="J74:K74"/>
    <mergeCell ref="J62:K62"/>
    <mergeCell ref="J51:K51"/>
    <mergeCell ref="J40:K40"/>
    <mergeCell ref="J21:K21"/>
    <mergeCell ref="I119:I121"/>
    <mergeCell ref="I122:I134"/>
    <mergeCell ref="A135:I136"/>
    <mergeCell ref="H119:H121"/>
    <mergeCell ref="A114:A118"/>
    <mergeCell ref="B114:B118"/>
    <mergeCell ref="C114:C118"/>
    <mergeCell ref="F122:F134"/>
    <mergeCell ref="J114:K114"/>
    <mergeCell ref="G108:G113"/>
    <mergeCell ref="G114:G118"/>
    <mergeCell ref="A108:A113"/>
    <mergeCell ref="B108:B113"/>
    <mergeCell ref="C108:C113"/>
    <mergeCell ref="D108:D113"/>
    <mergeCell ref="E108:E113"/>
    <mergeCell ref="F108:F113"/>
    <mergeCell ref="I108:I113"/>
    <mergeCell ref="I114:I118"/>
    <mergeCell ref="H108:H113"/>
    <mergeCell ref="H114:H118"/>
    <mergeCell ref="D114:D118"/>
    <mergeCell ref="E114:E118"/>
    <mergeCell ref="J103:K103"/>
    <mergeCell ref="G95:G102"/>
    <mergeCell ref="G103:G107"/>
    <mergeCell ref="A95:A102"/>
    <mergeCell ref="B95:B102"/>
    <mergeCell ref="C95:C102"/>
    <mergeCell ref="D95:D102"/>
    <mergeCell ref="E95:E102"/>
    <mergeCell ref="F95:F102"/>
    <mergeCell ref="I95:I102"/>
    <mergeCell ref="I103:I107"/>
    <mergeCell ref="H95:H102"/>
    <mergeCell ref="H103:H107"/>
    <mergeCell ref="A103:A107"/>
    <mergeCell ref="B103:B107"/>
    <mergeCell ref="C103:C107"/>
    <mergeCell ref="D103:D107"/>
    <mergeCell ref="E103:E107"/>
    <mergeCell ref="J90:K90"/>
    <mergeCell ref="G85:G89"/>
    <mergeCell ref="G90:G94"/>
    <mergeCell ref="A85:A89"/>
    <mergeCell ref="B85:B89"/>
    <mergeCell ref="C85:C89"/>
    <mergeCell ref="D85:D89"/>
    <mergeCell ref="E85:E89"/>
    <mergeCell ref="F85:F89"/>
    <mergeCell ref="I85:I89"/>
    <mergeCell ref="I90:I94"/>
    <mergeCell ref="H85:H89"/>
    <mergeCell ref="H90:H94"/>
    <mergeCell ref="A90:A94"/>
    <mergeCell ref="B90:B94"/>
    <mergeCell ref="C90:C94"/>
    <mergeCell ref="D90:D94"/>
    <mergeCell ref="E90:E94"/>
    <mergeCell ref="J81:K81"/>
    <mergeCell ref="G81:G84"/>
    <mergeCell ref="I81:I84"/>
    <mergeCell ref="H81:H84"/>
    <mergeCell ref="I74:I80"/>
    <mergeCell ref="H74:H80"/>
    <mergeCell ref="G74:G80"/>
    <mergeCell ref="F74:F80"/>
    <mergeCell ref="E74:E80"/>
    <mergeCell ref="D74:D80"/>
    <mergeCell ref="A69:A73"/>
    <mergeCell ref="B69:B73"/>
    <mergeCell ref="C69:C73"/>
    <mergeCell ref="D69:D73"/>
    <mergeCell ref="E69:E73"/>
    <mergeCell ref="F69:F73"/>
    <mergeCell ref="J69:K69"/>
    <mergeCell ref="G62:G68"/>
    <mergeCell ref="G69:G73"/>
    <mergeCell ref="A62:A68"/>
    <mergeCell ref="B62:B68"/>
    <mergeCell ref="C62:C68"/>
    <mergeCell ref="D62:D68"/>
    <mergeCell ref="E62:E68"/>
    <mergeCell ref="F62:F68"/>
    <mergeCell ref="I62:I68"/>
    <mergeCell ref="I69:I73"/>
    <mergeCell ref="H62:H68"/>
    <mergeCell ref="H69:H73"/>
    <mergeCell ref="C74:C80"/>
    <mergeCell ref="B74:B80"/>
    <mergeCell ref="A74:A80"/>
    <mergeCell ref="A55:A61"/>
    <mergeCell ref="B55:B61"/>
    <mergeCell ref="C55:C61"/>
    <mergeCell ref="D55:D61"/>
    <mergeCell ref="E55:E61"/>
    <mergeCell ref="F55:F61"/>
    <mergeCell ref="J55:K55"/>
    <mergeCell ref="G51:G54"/>
    <mergeCell ref="G55:G61"/>
    <mergeCell ref="A51:A54"/>
    <mergeCell ref="B51:B54"/>
    <mergeCell ref="C51:C54"/>
    <mergeCell ref="D51:D54"/>
    <mergeCell ref="E51:E54"/>
    <mergeCell ref="F51:F54"/>
    <mergeCell ref="I51:I54"/>
    <mergeCell ref="I55:I61"/>
    <mergeCell ref="H51:H54"/>
    <mergeCell ref="H55:H61"/>
    <mergeCell ref="A46:A50"/>
    <mergeCell ref="B46:B50"/>
    <mergeCell ref="C46:C50"/>
    <mergeCell ref="D46:D50"/>
    <mergeCell ref="E46:E50"/>
    <mergeCell ref="F46:F50"/>
    <mergeCell ref="J46:K46"/>
    <mergeCell ref="A40:A45"/>
    <mergeCell ref="B40:B45"/>
    <mergeCell ref="C40:C45"/>
    <mergeCell ref="D40:D45"/>
    <mergeCell ref="E40:E45"/>
    <mergeCell ref="F40:F45"/>
    <mergeCell ref="I40:I45"/>
    <mergeCell ref="I46:I50"/>
    <mergeCell ref="H40:H45"/>
    <mergeCell ref="H46:H50"/>
    <mergeCell ref="E32:E39"/>
    <mergeCell ref="F32:F39"/>
    <mergeCell ref="J32:K32"/>
    <mergeCell ref="A21:A31"/>
    <mergeCell ref="B21:B31"/>
    <mergeCell ref="C21:C31"/>
    <mergeCell ref="D21:D31"/>
    <mergeCell ref="E21:E31"/>
    <mergeCell ref="F21:F31"/>
    <mergeCell ref="I21:I31"/>
    <mergeCell ref="I32:I39"/>
    <mergeCell ref="H21:H31"/>
    <mergeCell ref="H32:H39"/>
    <mergeCell ref="A32:A39"/>
    <mergeCell ref="B32:B39"/>
    <mergeCell ref="C32:C39"/>
    <mergeCell ref="D32:D39"/>
    <mergeCell ref="H10:H20"/>
    <mergeCell ref="I10:I20"/>
    <mergeCell ref="E10:E20"/>
    <mergeCell ref="D10:D20"/>
    <mergeCell ref="C10:C20"/>
    <mergeCell ref="J10:K10"/>
    <mergeCell ref="A4:N4"/>
    <mergeCell ref="A5:N5"/>
    <mergeCell ref="A7:A9"/>
    <mergeCell ref="B7:B9"/>
    <mergeCell ref="C7:E7"/>
    <mergeCell ref="F7:F9"/>
    <mergeCell ref="J7:N8"/>
    <mergeCell ref="D8:E8"/>
    <mergeCell ref="J9:K9"/>
    <mergeCell ref="I7:I9"/>
    <mergeCell ref="H7:H9"/>
    <mergeCell ref="A10:A20"/>
    <mergeCell ref="B10:B20"/>
    <mergeCell ref="F10:F20"/>
    <mergeCell ref="G10:G20"/>
  </mergeCells>
  <phoneticPr fontId="12" type="noConversion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Darbinieks</dc:creator>
  <cp:lastModifiedBy>Everita BALANDE</cp:lastModifiedBy>
  <cp:lastPrinted>2024-10-31T06:08:06Z</cp:lastPrinted>
  <dcterms:created xsi:type="dcterms:W3CDTF">2023-04-12T14:59:20Z</dcterms:created>
  <dcterms:modified xsi:type="dcterms:W3CDTF">2024-10-31T06:14:37Z</dcterms:modified>
</cp:coreProperties>
</file>